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imnet_Data\l\lix-530\FrameDocs\FrameGraphics\"/>
    </mc:Choice>
  </mc:AlternateContent>
  <bookViews>
    <workbookView xWindow="0" yWindow="0" windowWidth="21570" windowHeight="9405"/>
  </bookViews>
  <sheets>
    <sheet name="Supplemental Worksheet" sheetId="2" r:id="rId1"/>
    <sheet name="RC3 and RC4 Load Chart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F87" i="2" s="1"/>
  <c r="L32" i="1" l="1"/>
  <c r="H11" i="2"/>
  <c r="J62" i="2" s="1"/>
  <c r="F73" i="2"/>
  <c r="F80" i="2"/>
  <c r="H62" i="2"/>
  <c r="F62" i="2"/>
  <c r="D62" i="2"/>
  <c r="AY88" i="1"/>
  <c r="AX88" i="1"/>
  <c r="AX85" i="1"/>
  <c r="AY82" i="1"/>
  <c r="AX82" i="1"/>
  <c r="AY79" i="1"/>
  <c r="AX79" i="1"/>
  <c r="AY78" i="1"/>
  <c r="AX78" i="1"/>
  <c r="AY75" i="1"/>
  <c r="AX75" i="1"/>
  <c r="AX74" i="1"/>
  <c r="AX71" i="1"/>
  <c r="AY70" i="1"/>
  <c r="AX70" i="1"/>
  <c r="AY67" i="1"/>
  <c r="AX67" i="1"/>
  <c r="AX66" i="1"/>
  <c r="AY63" i="1"/>
  <c r="AX63" i="1"/>
  <c r="AX62" i="1"/>
  <c r="AY61" i="1"/>
  <c r="AX61" i="1"/>
  <c r="AX58" i="1"/>
  <c r="AY57" i="1"/>
  <c r="AX57" i="1"/>
  <c r="AX56" i="1"/>
  <c r="AY53" i="1"/>
  <c r="AX53" i="1"/>
  <c r="AX52" i="1"/>
  <c r="AY51" i="1"/>
  <c r="AX51" i="1"/>
  <c r="AY48" i="1"/>
  <c r="AX48" i="1"/>
  <c r="AX47" i="1"/>
  <c r="AY46" i="1"/>
  <c r="AX46" i="1"/>
  <c r="AY45" i="1"/>
  <c r="AX45" i="1"/>
  <c r="AX42" i="1"/>
  <c r="AY41" i="1"/>
  <c r="AX41" i="1"/>
  <c r="AY40" i="1"/>
  <c r="AX40" i="1"/>
  <c r="AX39" i="1"/>
  <c r="AY36" i="1"/>
  <c r="AX36" i="1"/>
  <c r="AY35" i="1"/>
  <c r="AX35" i="1"/>
  <c r="AX34" i="1"/>
  <c r="AY33" i="1"/>
  <c r="AX33" i="1"/>
  <c r="AY30" i="1"/>
  <c r="AX30" i="1"/>
  <c r="AY29" i="1"/>
  <c r="AX29" i="1"/>
  <c r="AX28" i="1"/>
  <c r="AY27" i="1"/>
  <c r="AX27" i="1"/>
  <c r="AX26" i="1"/>
  <c r="AY23" i="1"/>
  <c r="AX23" i="1"/>
  <c r="AX22" i="1"/>
  <c r="AY21" i="1"/>
  <c r="AX21" i="1"/>
  <c r="AX20" i="1"/>
  <c r="AY19" i="1"/>
  <c r="AX19" i="1"/>
  <c r="AX16" i="1"/>
  <c r="AY15" i="1"/>
  <c r="AX15" i="1"/>
  <c r="AX14" i="1"/>
  <c r="AY13" i="1"/>
  <c r="AX13" i="1"/>
  <c r="AX12" i="1"/>
  <c r="AS87" i="1"/>
  <c r="AR87" i="1"/>
  <c r="AR86" i="1"/>
  <c r="AS85" i="1"/>
  <c r="AR85" i="1"/>
  <c r="AR84" i="1"/>
  <c r="AS83" i="1"/>
  <c r="AR83" i="1"/>
  <c r="AS80" i="1"/>
  <c r="AR80" i="1"/>
  <c r="AR79" i="1"/>
  <c r="AS78" i="1"/>
  <c r="AR78" i="1"/>
  <c r="AR77" i="1"/>
  <c r="AS76" i="1"/>
  <c r="AR76" i="1"/>
  <c r="AS75" i="1"/>
  <c r="AR75" i="1"/>
  <c r="AR72" i="1"/>
  <c r="AS71" i="1"/>
  <c r="AR71" i="1"/>
  <c r="AR70" i="1"/>
  <c r="AS69" i="1"/>
  <c r="AR69" i="1"/>
  <c r="AS68" i="1"/>
  <c r="AR68" i="1"/>
  <c r="AR67" i="1"/>
  <c r="AS64" i="1"/>
  <c r="AR64" i="1"/>
  <c r="AR63" i="1"/>
  <c r="AS62" i="1"/>
  <c r="AR62" i="1"/>
  <c r="AS61" i="1"/>
  <c r="AR61" i="1"/>
  <c r="AR60" i="1"/>
  <c r="AS59" i="1"/>
  <c r="AR59" i="1"/>
  <c r="AS56" i="1"/>
  <c r="AR56" i="1"/>
  <c r="AS55" i="1"/>
  <c r="AR55" i="1"/>
  <c r="AS54" i="1"/>
  <c r="AR54" i="1"/>
  <c r="AS53" i="1"/>
  <c r="AR53" i="1"/>
  <c r="AR52" i="1"/>
  <c r="AS51" i="1"/>
  <c r="AR51" i="1"/>
  <c r="AR50" i="1"/>
  <c r="AR47" i="1"/>
  <c r="AS46" i="1"/>
  <c r="AR46" i="1"/>
  <c r="AS45" i="1"/>
  <c r="AR45" i="1"/>
  <c r="AR44" i="1"/>
  <c r="AS43" i="1"/>
  <c r="AR43" i="1"/>
  <c r="AR42" i="1"/>
  <c r="AS41" i="1"/>
  <c r="AR41" i="1"/>
  <c r="AS38" i="1"/>
  <c r="AR38" i="1"/>
  <c r="AS37" i="1"/>
  <c r="AR37" i="1"/>
  <c r="AR36" i="1"/>
  <c r="AS35" i="1"/>
  <c r="AR35" i="1"/>
  <c r="AR34" i="1"/>
  <c r="AS33" i="1"/>
  <c r="AR33" i="1"/>
  <c r="AR32" i="1"/>
  <c r="AS29" i="1"/>
  <c r="AR29" i="1"/>
  <c r="AS28" i="1"/>
  <c r="AR28" i="1"/>
  <c r="AR27" i="1"/>
  <c r="AS26" i="1"/>
  <c r="AR26" i="1"/>
  <c r="AR25" i="1"/>
  <c r="AS24" i="1"/>
  <c r="AR24" i="1"/>
  <c r="AR23" i="1"/>
  <c r="AS22" i="1"/>
  <c r="AR22" i="1"/>
  <c r="AS19" i="1"/>
  <c r="AS17" i="1"/>
  <c r="AS15" i="1"/>
  <c r="AS13" i="1"/>
  <c r="AS12" i="1"/>
  <c r="AR19" i="1"/>
  <c r="AR18" i="1"/>
  <c r="AR17" i="1"/>
  <c r="AR16" i="1"/>
  <c r="AR15" i="1"/>
  <c r="AR14" i="1"/>
  <c r="AR13" i="1"/>
  <c r="AR12" i="1"/>
  <c r="AL85" i="1"/>
  <c r="AK85" i="1"/>
  <c r="AK82" i="1"/>
  <c r="AK79" i="1"/>
  <c r="AL76" i="1"/>
  <c r="AK76" i="1"/>
  <c r="AL73" i="1"/>
  <c r="AK73" i="1"/>
  <c r="AK72" i="1"/>
  <c r="AK69" i="1"/>
  <c r="AL68" i="1"/>
  <c r="AK68" i="1"/>
  <c r="AL65" i="1"/>
  <c r="AK65" i="1"/>
  <c r="AK64" i="1"/>
  <c r="AL61" i="1"/>
  <c r="AK61" i="1"/>
  <c r="AK60" i="1"/>
  <c r="AK59" i="1"/>
  <c r="AK56" i="1"/>
  <c r="AK55" i="1"/>
  <c r="AL54" i="1"/>
  <c r="AK54" i="1"/>
  <c r="AK51" i="1"/>
  <c r="AL50" i="1"/>
  <c r="AK50" i="1"/>
  <c r="AK49" i="1"/>
  <c r="AL46" i="1"/>
  <c r="AK46" i="1"/>
  <c r="AK45" i="1"/>
  <c r="AL44" i="1"/>
  <c r="AK44" i="1"/>
  <c r="AL41" i="1"/>
  <c r="AK41" i="1"/>
  <c r="AK40" i="1"/>
  <c r="AL39" i="1"/>
  <c r="AK39" i="1"/>
  <c r="AK38" i="1"/>
  <c r="AK35" i="1"/>
  <c r="AL34" i="1"/>
  <c r="AK34" i="1"/>
  <c r="AK33" i="1"/>
  <c r="AL32" i="1"/>
  <c r="AK32" i="1"/>
  <c r="AL29" i="1"/>
  <c r="AK29" i="1"/>
  <c r="AK28" i="1"/>
  <c r="AL27" i="1"/>
  <c r="AK27" i="1"/>
  <c r="AL26" i="1"/>
  <c r="AK26" i="1"/>
  <c r="AL23" i="1"/>
  <c r="AK23" i="1"/>
  <c r="AK22" i="1"/>
  <c r="AL21" i="1"/>
  <c r="AK21" i="1"/>
  <c r="AL20" i="1"/>
  <c r="AK20" i="1"/>
  <c r="AK19" i="1"/>
  <c r="AK16" i="1"/>
  <c r="AL15" i="1"/>
  <c r="AK15" i="1"/>
  <c r="AL14" i="1"/>
  <c r="AK14" i="1"/>
  <c r="AK13" i="1"/>
  <c r="AL12" i="1"/>
  <c r="AK12" i="1"/>
  <c r="AF85" i="1"/>
  <c r="AE85" i="1"/>
  <c r="AF84" i="1"/>
  <c r="AE84" i="1"/>
  <c r="AE83" i="1"/>
  <c r="AF82" i="1"/>
  <c r="AE82" i="1"/>
  <c r="AE81" i="1"/>
  <c r="AF78" i="1"/>
  <c r="AE78" i="1"/>
  <c r="AF77" i="1"/>
  <c r="AE77" i="1"/>
  <c r="AF76" i="1"/>
  <c r="AE76" i="1"/>
  <c r="AF75" i="1"/>
  <c r="AE75" i="1"/>
  <c r="AE74" i="1"/>
  <c r="AF73" i="1"/>
  <c r="AE73" i="1"/>
  <c r="AF70" i="1"/>
  <c r="AE70" i="1"/>
  <c r="AE69" i="1"/>
  <c r="AF68" i="1"/>
  <c r="AE68" i="1"/>
  <c r="AE67" i="1"/>
  <c r="AF66" i="1"/>
  <c r="AE66" i="1"/>
  <c r="AF65" i="1"/>
  <c r="AE65" i="1"/>
  <c r="AE62" i="1"/>
  <c r="AF61" i="1"/>
  <c r="AE61" i="1"/>
  <c r="AF60" i="1"/>
  <c r="AE60" i="1"/>
  <c r="AF59" i="1"/>
  <c r="AE59" i="1"/>
  <c r="AF58" i="1"/>
  <c r="AE58" i="1"/>
  <c r="AE57" i="1"/>
  <c r="AF54" i="1"/>
  <c r="AE54" i="1"/>
  <c r="AE53" i="1"/>
  <c r="AF52" i="1"/>
  <c r="AE52" i="1"/>
  <c r="AF51" i="1"/>
  <c r="AE51" i="1"/>
  <c r="AE50" i="1"/>
  <c r="AF49" i="1"/>
  <c r="AE49" i="1"/>
  <c r="AF46" i="1"/>
  <c r="AE46" i="1"/>
  <c r="AE45" i="1"/>
  <c r="AF44" i="1"/>
  <c r="AE44" i="1"/>
  <c r="AF43" i="1"/>
  <c r="AE43" i="1"/>
  <c r="AE42" i="1"/>
  <c r="AF41" i="1"/>
  <c r="AE41" i="1"/>
  <c r="AE40" i="1"/>
  <c r="AE37" i="1"/>
  <c r="AF36" i="1"/>
  <c r="AE36" i="1"/>
  <c r="AF35" i="1"/>
  <c r="AE35" i="1"/>
  <c r="AE34" i="1"/>
  <c r="AF33" i="1"/>
  <c r="AE33" i="1"/>
  <c r="AE32" i="1"/>
  <c r="AF31" i="1"/>
  <c r="AE31" i="1"/>
  <c r="AF28" i="1"/>
  <c r="AE28" i="1"/>
  <c r="AF27" i="1"/>
  <c r="AE27" i="1"/>
  <c r="AE26" i="1"/>
  <c r="AF25" i="1"/>
  <c r="AE25" i="1"/>
  <c r="AE24" i="1"/>
  <c r="AF23" i="1"/>
  <c r="AE23" i="1"/>
  <c r="AE22" i="1"/>
  <c r="AE12" i="1"/>
  <c r="AE13" i="1"/>
  <c r="AE14" i="1"/>
  <c r="AF14" i="1"/>
  <c r="AE15" i="1"/>
  <c r="AE16" i="1"/>
  <c r="AF16" i="1"/>
  <c r="AE17" i="1"/>
  <c r="AE18" i="1"/>
  <c r="AF18" i="1"/>
  <c r="AE19" i="1"/>
  <c r="AF19" i="1"/>
  <c r="Y54" i="1"/>
  <c r="X54" i="1"/>
  <c r="X51" i="1"/>
  <c r="X48" i="1"/>
  <c r="Y45" i="1"/>
  <c r="X45" i="1"/>
  <c r="Y42" i="1"/>
  <c r="X42" i="1"/>
  <c r="X41" i="1"/>
  <c r="Y38" i="1"/>
  <c r="X38" i="1"/>
  <c r="Y37" i="1"/>
  <c r="X37" i="1"/>
  <c r="Y34" i="1"/>
  <c r="X34" i="1"/>
  <c r="X33" i="1"/>
  <c r="Y30" i="1"/>
  <c r="X30" i="1"/>
  <c r="X29" i="1"/>
  <c r="Y28" i="1"/>
  <c r="X28" i="1"/>
  <c r="X25" i="1"/>
  <c r="Y24" i="1"/>
  <c r="X24" i="1"/>
  <c r="X23" i="1"/>
  <c r="Y20" i="1"/>
  <c r="X20" i="1"/>
  <c r="X19" i="1"/>
  <c r="X18" i="1"/>
  <c r="Y15" i="1"/>
  <c r="X15" i="1"/>
  <c r="X14" i="1"/>
  <c r="X13" i="1"/>
  <c r="Y12" i="1"/>
  <c r="X12" i="1"/>
  <c r="R56" i="1"/>
  <c r="R55" i="1"/>
  <c r="S54" i="1"/>
  <c r="R54" i="1"/>
  <c r="R53" i="1"/>
  <c r="R50" i="1"/>
  <c r="S49" i="1"/>
  <c r="R49" i="1"/>
  <c r="R48" i="1"/>
  <c r="S47" i="1"/>
  <c r="R47" i="1"/>
  <c r="S44" i="1"/>
  <c r="R44" i="1"/>
  <c r="R43" i="1"/>
  <c r="S42" i="1"/>
  <c r="R42" i="1"/>
  <c r="S41" i="1"/>
  <c r="R41" i="1"/>
  <c r="S38" i="1"/>
  <c r="R38" i="1"/>
  <c r="R37" i="1"/>
  <c r="S36" i="1"/>
  <c r="R36" i="1"/>
  <c r="R35" i="1"/>
  <c r="R34" i="1"/>
  <c r="R31" i="1"/>
  <c r="S30" i="1"/>
  <c r="R30" i="1"/>
  <c r="R29" i="1"/>
  <c r="S28" i="1"/>
  <c r="R28" i="1"/>
  <c r="R27" i="1"/>
  <c r="S24" i="1"/>
  <c r="R24" i="1"/>
  <c r="R23" i="1"/>
  <c r="S22" i="1"/>
  <c r="R22" i="1"/>
  <c r="R21" i="1"/>
  <c r="R20" i="1"/>
  <c r="R17" i="1"/>
  <c r="R16" i="1"/>
  <c r="R15" i="1"/>
  <c r="R14" i="1"/>
  <c r="R13" i="1"/>
  <c r="R12" i="1"/>
  <c r="S17" i="1"/>
  <c r="S15" i="1"/>
  <c r="S12" i="1"/>
  <c r="L13" i="1"/>
  <c r="L14" i="1"/>
  <c r="K13" i="1"/>
  <c r="K14" i="1"/>
  <c r="K15" i="1"/>
  <c r="K12" i="1"/>
  <c r="L50" i="1"/>
  <c r="K50" i="1"/>
  <c r="K47" i="1"/>
  <c r="L44" i="1"/>
  <c r="K44" i="1"/>
  <c r="L41" i="1"/>
  <c r="K41" i="1"/>
  <c r="L40" i="1"/>
  <c r="K40" i="1"/>
  <c r="L37" i="1"/>
  <c r="K37" i="1"/>
  <c r="K36" i="1"/>
  <c r="K33" i="1"/>
  <c r="K32" i="1"/>
  <c r="L29" i="1"/>
  <c r="K29" i="1"/>
  <c r="K28" i="1"/>
  <c r="L24" i="1"/>
  <c r="L25" i="1"/>
  <c r="K24" i="1"/>
  <c r="K25" i="1"/>
  <c r="L23" i="1"/>
  <c r="K23" i="1"/>
  <c r="K19" i="1"/>
  <c r="K20" i="1"/>
  <c r="L18" i="1"/>
  <c r="K18" i="1"/>
  <c r="F53" i="1"/>
  <c r="F54" i="1"/>
  <c r="F51" i="1"/>
  <c r="E52" i="1"/>
  <c r="E53" i="1"/>
  <c r="E54" i="1"/>
  <c r="E51" i="1"/>
  <c r="F46" i="1"/>
  <c r="F48" i="1"/>
  <c r="E46" i="1"/>
  <c r="E47" i="1"/>
  <c r="E48" i="1"/>
  <c r="E45" i="1"/>
  <c r="F41" i="1"/>
  <c r="E40" i="1"/>
  <c r="E41" i="1"/>
  <c r="E42" i="1"/>
  <c r="F39" i="1"/>
  <c r="E39" i="1"/>
  <c r="F34" i="1"/>
  <c r="F36" i="1"/>
  <c r="E34" i="1"/>
  <c r="E35" i="1"/>
  <c r="E36" i="1"/>
  <c r="E33" i="1"/>
  <c r="E27" i="1"/>
  <c r="E28" i="1"/>
  <c r="E29" i="1"/>
  <c r="E30" i="1"/>
  <c r="F13" i="1"/>
  <c r="F16" i="1"/>
  <c r="E13" i="1"/>
  <c r="E14" i="1"/>
  <c r="E15" i="1"/>
  <c r="E16" i="1"/>
  <c r="E12" i="1"/>
  <c r="F22" i="1"/>
  <c r="F19" i="1"/>
  <c r="E20" i="1"/>
  <c r="E21" i="1"/>
  <c r="E22" i="1"/>
  <c r="E23" i="1"/>
  <c r="E26" i="1"/>
  <c r="E19" i="1"/>
  <c r="F28" i="1"/>
  <c r="F30" i="1"/>
  <c r="BK20" i="1"/>
  <c r="BK15" i="1"/>
  <c r="BK14" i="1"/>
  <c r="BJ24" i="1"/>
  <c r="BK24" i="1" s="1"/>
  <c r="BI19" i="1"/>
  <c r="BK19" i="1" s="1"/>
  <c r="BF20" i="1"/>
  <c r="BF15" i="1"/>
  <c r="BF14" i="1"/>
  <c r="BE24" i="1"/>
  <c r="BF24" i="1" s="1"/>
  <c r="BD19" i="1"/>
  <c r="BF19" i="1" s="1"/>
  <c r="D64" i="2" l="1"/>
  <c r="D73" i="2" s="1"/>
  <c r="L62" i="2"/>
  <c r="BI28" i="1"/>
  <c r="BD28" i="1"/>
  <c r="BD27" i="1"/>
  <c r="BI27" i="1"/>
  <c r="AM76" i="1" l="1"/>
  <c r="AM61" i="1"/>
  <c r="AM50" i="1"/>
  <c r="AM39" i="1"/>
  <c r="AM28" i="1"/>
  <c r="AM44" i="1"/>
  <c r="AM85" i="1"/>
  <c r="AM69" i="1"/>
  <c r="AM56" i="1"/>
  <c r="AM46" i="1"/>
  <c r="AM34" i="1"/>
  <c r="AM23" i="1"/>
  <c r="AM72" i="1"/>
  <c r="AM79" i="1"/>
  <c r="AM65" i="1"/>
  <c r="AM41" i="1"/>
  <c r="AM20" i="1"/>
  <c r="AM35" i="1"/>
  <c r="AM73" i="1"/>
  <c r="AM60" i="1"/>
  <c r="AM49" i="1"/>
  <c r="AM38" i="1"/>
  <c r="AM27" i="1"/>
  <c r="AM82" i="1"/>
  <c r="AM68" i="1"/>
  <c r="AM55" i="1"/>
  <c r="AM45" i="1"/>
  <c r="AM33" i="1"/>
  <c r="AM22" i="1"/>
  <c r="AM59" i="1"/>
  <c r="AM26" i="1"/>
  <c r="AM32" i="1"/>
  <c r="AM64" i="1"/>
  <c r="AM51" i="1"/>
  <c r="AM40" i="1"/>
  <c r="AM29" i="1"/>
  <c r="AM19" i="1"/>
  <c r="AM54" i="1"/>
  <c r="AM21" i="1"/>
  <c r="AZ88" i="1"/>
  <c r="AZ71" i="1"/>
  <c r="AZ58" i="1"/>
  <c r="AZ47" i="1"/>
  <c r="AZ36" i="1"/>
  <c r="AZ26" i="1"/>
  <c r="AZ14" i="1"/>
  <c r="AT83" i="1"/>
  <c r="AT71" i="1"/>
  <c r="AT62" i="1"/>
  <c r="AT52" i="1"/>
  <c r="AT42" i="1"/>
  <c r="AT33" i="1"/>
  <c r="AT23" i="1"/>
  <c r="AT17" i="1"/>
  <c r="AZ56" i="1"/>
  <c r="AT86" i="1"/>
  <c r="AZ82" i="1"/>
  <c r="AZ67" i="1"/>
  <c r="AZ42" i="1"/>
  <c r="AZ33" i="1"/>
  <c r="AZ21" i="1"/>
  <c r="AT78" i="1"/>
  <c r="AT68" i="1"/>
  <c r="AT59" i="1"/>
  <c r="AT47" i="1"/>
  <c r="AT38" i="1"/>
  <c r="AT28" i="1"/>
  <c r="AT16" i="1"/>
  <c r="AZ63" i="1"/>
  <c r="AT76" i="1"/>
  <c r="AT26" i="1"/>
  <c r="AZ75" i="1"/>
  <c r="AZ62" i="1"/>
  <c r="AZ51" i="1"/>
  <c r="AZ39" i="1"/>
  <c r="AZ28" i="1"/>
  <c r="AZ16" i="1"/>
  <c r="AT85" i="1"/>
  <c r="AT75" i="1"/>
  <c r="AT64" i="1"/>
  <c r="AT54" i="1"/>
  <c r="AT44" i="1"/>
  <c r="AT35" i="1"/>
  <c r="AT25" i="1"/>
  <c r="AT15" i="1"/>
  <c r="AZ52" i="1"/>
  <c r="AZ40" i="1"/>
  <c r="AT36" i="1"/>
  <c r="AT18" i="1"/>
  <c r="AZ85" i="1"/>
  <c r="AZ70" i="1"/>
  <c r="AZ57" i="1"/>
  <c r="AZ46" i="1"/>
  <c r="AZ35" i="1"/>
  <c r="AZ23" i="1"/>
  <c r="AZ13" i="1"/>
  <c r="AT80" i="1"/>
  <c r="AT70" i="1"/>
  <c r="AT61" i="1"/>
  <c r="AT51" i="1"/>
  <c r="AT41" i="1"/>
  <c r="AT32" i="1"/>
  <c r="AT22" i="1"/>
  <c r="AT14" i="1"/>
  <c r="AZ19" i="1"/>
  <c r="AZ79" i="1"/>
  <c r="AZ66" i="1"/>
  <c r="AZ53" i="1"/>
  <c r="AZ41" i="1"/>
  <c r="AZ30" i="1"/>
  <c r="AZ20" i="1"/>
  <c r="AT87" i="1"/>
  <c r="AT77" i="1"/>
  <c r="AT67" i="1"/>
  <c r="AT56" i="1"/>
  <c r="AT46" i="1"/>
  <c r="AT37" i="1"/>
  <c r="AT27" i="1"/>
  <c r="AT13" i="1"/>
  <c r="AZ34" i="1"/>
  <c r="AZ12" i="1"/>
  <c r="AT60" i="1"/>
  <c r="AT29" i="1"/>
  <c r="AZ78" i="1"/>
  <c r="AT45" i="1"/>
  <c r="AZ74" i="1"/>
  <c r="AZ61" i="1"/>
  <c r="AZ48" i="1"/>
  <c r="AZ27" i="1"/>
  <c r="AZ15" i="1"/>
  <c r="AT84" i="1"/>
  <c r="AT72" i="1"/>
  <c r="AT63" i="1"/>
  <c r="AT53" i="1"/>
  <c r="AT43" i="1"/>
  <c r="AT34" i="1"/>
  <c r="AT24" i="1"/>
  <c r="AT12" i="1"/>
  <c r="AZ45" i="1"/>
  <c r="AZ22" i="1"/>
  <c r="AT79" i="1"/>
  <c r="AT69" i="1"/>
  <c r="AT50" i="1"/>
  <c r="AT19" i="1"/>
  <c r="AZ29" i="1"/>
  <c r="AT55" i="1"/>
  <c r="AG76" i="1"/>
  <c r="AG66" i="1"/>
  <c r="AG45" i="1"/>
  <c r="AG35" i="1"/>
  <c r="AG26" i="1"/>
  <c r="AG13" i="1"/>
  <c r="AG73" i="1"/>
  <c r="AG61" i="1"/>
  <c r="AG42" i="1"/>
  <c r="AG23" i="1"/>
  <c r="AM16" i="1"/>
  <c r="AG83" i="1"/>
  <c r="AG52" i="1"/>
  <c r="AG32" i="1"/>
  <c r="AG14" i="1"/>
  <c r="AM13" i="1"/>
  <c r="AG78" i="1"/>
  <c r="AG68" i="1"/>
  <c r="AG58" i="1"/>
  <c r="AG49" i="1"/>
  <c r="AG37" i="1"/>
  <c r="AG28" i="1"/>
  <c r="AG15" i="1"/>
  <c r="AG85" i="1"/>
  <c r="AG75" i="1"/>
  <c r="AG65" i="1"/>
  <c r="AG54" i="1"/>
  <c r="AG44" i="1"/>
  <c r="AG34" i="1"/>
  <c r="AG25" i="1"/>
  <c r="AG16" i="1"/>
  <c r="AM14" i="1"/>
  <c r="AM15" i="1"/>
  <c r="AG82" i="1"/>
  <c r="AG70" i="1"/>
  <c r="AG60" i="1"/>
  <c r="AG51" i="1"/>
  <c r="AG41" i="1"/>
  <c r="AG31" i="1"/>
  <c r="AG22" i="1"/>
  <c r="AG17" i="1"/>
  <c r="AG43" i="1"/>
  <c r="AG50" i="1"/>
  <c r="AG40" i="1"/>
  <c r="AG12" i="1"/>
  <c r="AM12" i="1"/>
  <c r="AG77" i="1"/>
  <c r="AG67" i="1"/>
  <c r="AG57" i="1"/>
  <c r="AG46" i="1"/>
  <c r="AG36" i="1"/>
  <c r="AG27" i="1"/>
  <c r="AG18" i="1"/>
  <c r="AG84" i="1"/>
  <c r="AG74" i="1"/>
  <c r="AG62" i="1"/>
  <c r="AG53" i="1"/>
  <c r="AG33" i="1"/>
  <c r="AG24" i="1"/>
  <c r="AG19" i="1"/>
  <c r="AG81" i="1"/>
  <c r="AG69" i="1"/>
  <c r="AG59" i="1"/>
  <c r="Z23" i="1"/>
  <c r="Z12" i="1"/>
  <c r="T42" i="1"/>
  <c r="T30" i="1"/>
  <c r="T21" i="1"/>
  <c r="Z25" i="1"/>
  <c r="Z14" i="1"/>
  <c r="T44" i="1"/>
  <c r="T23" i="1"/>
  <c r="T16" i="1"/>
  <c r="T17" i="1"/>
  <c r="Z45" i="1"/>
  <c r="Z30" i="1"/>
  <c r="Z19" i="1"/>
  <c r="T48" i="1"/>
  <c r="T37" i="1"/>
  <c r="T27" i="1"/>
  <c r="Z54" i="1"/>
  <c r="Z38" i="1"/>
  <c r="T54" i="1"/>
  <c r="T34" i="1"/>
  <c r="Z48" i="1"/>
  <c r="Z34" i="1"/>
  <c r="T50" i="1"/>
  <c r="T29" i="1"/>
  <c r="T20" i="1"/>
  <c r="T41" i="1"/>
  <c r="Z42" i="1"/>
  <c r="Z29" i="1"/>
  <c r="Z18" i="1"/>
  <c r="T56" i="1"/>
  <c r="T47" i="1"/>
  <c r="T36" i="1"/>
  <c r="T13" i="1"/>
  <c r="Z20" i="1"/>
  <c r="T38" i="1"/>
  <c r="Z28" i="1"/>
  <c r="T55" i="1"/>
  <c r="T35" i="1"/>
  <c r="T12" i="1"/>
  <c r="Z51" i="1"/>
  <c r="Z37" i="1"/>
  <c r="Z24" i="1"/>
  <c r="Z13" i="1"/>
  <c r="T53" i="1"/>
  <c r="T43" i="1"/>
  <c r="T31" i="1"/>
  <c r="T22" i="1"/>
  <c r="T14" i="1"/>
  <c r="Z33" i="1"/>
  <c r="T49" i="1"/>
  <c r="T28" i="1"/>
  <c r="T15" i="1"/>
  <c r="Z41" i="1"/>
  <c r="Z15" i="1"/>
  <c r="T24" i="1"/>
  <c r="M14" i="1"/>
  <c r="M13" i="1"/>
  <c r="M15" i="1"/>
  <c r="M12" i="1"/>
  <c r="M47" i="1"/>
  <c r="M50" i="1"/>
  <c r="M41" i="1"/>
  <c r="M40" i="1"/>
  <c r="M44" i="1"/>
  <c r="M37" i="1"/>
  <c r="M23" i="1"/>
  <c r="G48" i="1"/>
  <c r="G39" i="1"/>
  <c r="M36" i="1"/>
  <c r="M29" i="1"/>
  <c r="G46" i="1"/>
  <c r="M28" i="1"/>
  <c r="M33" i="1"/>
  <c r="M18" i="1"/>
  <c r="G35" i="1"/>
  <c r="M20" i="1"/>
  <c r="G54" i="1"/>
  <c r="G45" i="1"/>
  <c r="G42" i="1"/>
  <c r="M19" i="1"/>
  <c r="G53" i="1"/>
  <c r="G36" i="1"/>
  <c r="G52" i="1"/>
  <c r="G47" i="1"/>
  <c r="M32" i="1"/>
  <c r="M25" i="1"/>
  <c r="G51" i="1"/>
  <c r="G41" i="1"/>
  <c r="G34" i="1"/>
  <c r="M24" i="1"/>
  <c r="G40" i="1"/>
  <c r="G33" i="1"/>
  <c r="G26" i="1"/>
  <c r="G21" i="1"/>
  <c r="G22" i="1"/>
  <c r="G20" i="1"/>
  <c r="G16" i="1"/>
  <c r="G23" i="1"/>
  <c r="G14" i="1"/>
  <c r="G27" i="1"/>
  <c r="G13" i="1"/>
  <c r="G12" i="1"/>
  <c r="G19" i="1"/>
  <c r="G29" i="1"/>
  <c r="G15" i="1"/>
  <c r="G28" i="1"/>
  <c r="G30" i="1"/>
  <c r="H73" i="2"/>
  <c r="D75" i="2"/>
  <c r="D80" i="2" s="1"/>
  <c r="D82" i="2" l="1"/>
  <c r="D87" i="2" s="1"/>
  <c r="H80" i="2"/>
  <c r="H87" i="2" l="1"/>
  <c r="D89" i="2"/>
</calcChain>
</file>

<file path=xl/comments1.xml><?xml version="1.0" encoding="utf-8"?>
<comments xmlns="http://schemas.openxmlformats.org/spreadsheetml/2006/main">
  <authors>
    <author>Lukas T. Talmadge</author>
  </authors>
  <commentList>
    <comment ref="BC30" authorId="0" shapeId="0">
      <text>
        <r>
          <rPr>
            <b/>
            <sz val="9"/>
            <color indexed="81"/>
            <rFont val="Tahoma"/>
            <family val="2"/>
          </rPr>
          <t>Lukas T. Talmadge:</t>
        </r>
        <r>
          <rPr>
            <sz val="9"/>
            <color indexed="81"/>
            <rFont val="Tahoma"/>
            <family val="2"/>
          </rPr>
          <t xml:space="preserve">
Distance from bottom of threads in  monitor inlet to bottom of the latch casting</t>
        </r>
      </text>
    </comment>
    <comment ref="BH30" authorId="0" shapeId="0">
      <text>
        <r>
          <rPr>
            <b/>
            <sz val="9"/>
            <color indexed="81"/>
            <rFont val="Tahoma"/>
            <family val="2"/>
          </rPr>
          <t>Lukas T. Talmadge:</t>
        </r>
        <r>
          <rPr>
            <sz val="9"/>
            <color indexed="81"/>
            <rFont val="Tahoma"/>
            <family val="2"/>
          </rPr>
          <t xml:space="preserve">
Distance from bottom of threads in  monitor inlet to bottom of the latch casting</t>
        </r>
      </text>
    </comment>
  </commentList>
</comments>
</file>

<file path=xl/sharedStrings.xml><?xml version="1.0" encoding="utf-8"?>
<sst xmlns="http://schemas.openxmlformats.org/spreadsheetml/2006/main" count="587" uniqueCount="107">
  <si>
    <t>D1</t>
  </si>
  <si>
    <t>D2</t>
  </si>
  <si>
    <t>Height</t>
  </si>
  <si>
    <t>D3 Min</t>
  </si>
  <si>
    <t>D3 Max</t>
  </si>
  <si>
    <t>D3</t>
  </si>
  <si>
    <t>=</t>
  </si>
  <si>
    <t>L</t>
  </si>
  <si>
    <t>+</t>
  </si>
  <si>
    <t>x</t>
  </si>
  <si>
    <t>R</t>
  </si>
  <si>
    <t>M</t>
  </si>
  <si>
    <t>/</t>
  </si>
  <si>
    <t>F1</t>
  </si>
  <si>
    <t>F2</t>
  </si>
  <si>
    <t>D3 MAX</t>
  </si>
  <si>
    <t>H2</t>
  </si>
  <si>
    <t>Upper</t>
  </si>
  <si>
    <t>Lower</t>
  </si>
  <si>
    <t>XGB-33 (RC3)</t>
  </si>
  <si>
    <t>SADDLE/SADDLE BRACKET SET</t>
  </si>
  <si>
    <t>XGB-53 (RC4)</t>
  </si>
  <si>
    <t>PLATE/SADDLE BRACKET SET</t>
  </si>
  <si>
    <t>XGB-23 (RC3)</t>
  </si>
  <si>
    <t>XGB-43 (RC4)</t>
  </si>
  <si>
    <t>XGB-13 (RC3)</t>
  </si>
  <si>
    <t>N/A (RC4)</t>
  </si>
  <si>
    <t>N/A</t>
  </si>
  <si>
    <t>12" EXTENSION</t>
  </si>
  <si>
    <t>18" EXTENSION</t>
  </si>
  <si>
    <t>F1 MAX</t>
  </si>
  <si>
    <t>R MAX</t>
  </si>
  <si>
    <t>RC3</t>
  </si>
  <si>
    <t>RC4</t>
  </si>
  <si>
    <r>
      <t xml:space="preserve">NOTE: F1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less than 3100 lbf. F2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less than 2200 lbf.</t>
    </r>
  </si>
  <si>
    <r>
      <t xml:space="preserve">The proposed installation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capable of withstanding forces of this magnitude.</t>
    </r>
  </si>
  <si>
    <r>
      <t xml:space="preserve">NOTE: F1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less than 5000 lbf. F2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less than 3500 lbf.</t>
    </r>
  </si>
  <si>
    <t>D3 MAX (XGA32*)</t>
  </si>
  <si>
    <t>D3 MAX (XGA42*)</t>
  </si>
  <si>
    <t>D3 MAX (XGA38*)</t>
  </si>
  <si>
    <t>D3 MAX (XGA48*)</t>
  </si>
  <si>
    <r>
      <t xml:space="preserve">Only use this worksheet as guided within </t>
    </r>
    <r>
      <rPr>
        <i/>
        <sz val="10"/>
        <color theme="1"/>
        <rFont val="Calibri"/>
        <family val="2"/>
        <scheme val="minor"/>
      </rPr>
      <t xml:space="preserve">Manual: Extend-A-Gun RC3 &amp; RC4 Installation and Operating Instructions </t>
    </r>
    <r>
      <rPr>
        <sz val="10"/>
        <color theme="1"/>
        <rFont val="Calibri"/>
        <family val="2"/>
        <scheme val="minor"/>
      </rPr>
      <t>(LIX-530).</t>
    </r>
  </si>
  <si>
    <t>Model Number: XGA</t>
  </si>
  <si>
    <t>H2 =</t>
  </si>
  <si>
    <t>D1 for Most Common Installations</t>
  </si>
  <si>
    <t>Task Force Tips CROSSFIRE</t>
  </si>
  <si>
    <t>Task Force Tips Hurricane</t>
  </si>
  <si>
    <t>Task Force Tips Monsoon</t>
  </si>
  <si>
    <t>Task Force Tips Tornado</t>
  </si>
  <si>
    <t>Task Force Tips Typhoon</t>
  </si>
  <si>
    <t>D1 = 2"</t>
  </si>
  <si>
    <t>D1 = 6"</t>
  </si>
  <si>
    <t>D1 = 13"</t>
  </si>
  <si>
    <t>D1 = 19"</t>
  </si>
  <si>
    <t xml:space="preserve">D1 = </t>
  </si>
  <si>
    <r>
      <t xml:space="preserve">2) Determine the distance, </t>
    </r>
    <r>
      <rPr>
        <b/>
        <sz val="10"/>
        <color theme="1"/>
        <rFont val="Calibri"/>
        <family val="2"/>
        <scheme val="minor"/>
      </rPr>
      <t>D1,</t>
    </r>
    <r>
      <rPr>
        <sz val="10"/>
        <color theme="1"/>
        <rFont val="Calibri"/>
        <family val="2"/>
        <scheme val="minor"/>
      </rPr>
      <t xml:space="preserve"> from the center of the monitor elevation joint to the bottom of the threads in the monitor inlet and enter it in the </t>
    </r>
    <r>
      <rPr>
        <b/>
        <sz val="10"/>
        <color theme="1"/>
        <rFont val="Calibri"/>
        <family val="2"/>
        <scheme val="minor"/>
      </rPr>
      <t>D1</t>
    </r>
    <r>
      <rPr>
        <sz val="10"/>
        <color theme="1"/>
        <rFont val="Calibri"/>
        <family val="2"/>
        <scheme val="minor"/>
      </rPr>
      <t xml:space="preserve"> field below.</t>
    </r>
  </si>
  <si>
    <t xml:space="preserve">D2 = </t>
  </si>
  <si>
    <t xml:space="preserve">     NOTE: D3 MUST be between D3 min and D3 max.</t>
  </si>
  <si>
    <t xml:space="preserve">D3 = </t>
  </si>
  <si>
    <t>6) Calculate the forces that will be exerted on the mounting brackets by the reaction force of the nozzle given the proposed installation.</t>
  </si>
  <si>
    <t xml:space="preserve">R = </t>
  </si>
  <si>
    <t>L =</t>
  </si>
  <si>
    <t>M =</t>
  </si>
  <si>
    <t>F1 =</t>
  </si>
  <si>
    <t>-</t>
  </si>
  <si>
    <t>F2 =</t>
  </si>
  <si>
    <t>3" WATERWAY WITH 12" EXTENSION</t>
  </si>
  <si>
    <t>LOAD CHART FOR EXTEND-A-GUN RC3 (XGA32 SERIES) ONLY</t>
  </si>
  <si>
    <t>4" WATERWAY WITH 12" EXTENSION</t>
  </si>
  <si>
    <t>3" WATERWAY WITH 18" EXTENSION</t>
  </si>
  <si>
    <t>4" WATERWAY WITH 18" EXTENSION</t>
  </si>
  <si>
    <t>LOAD CHART FOR EXTEND-A-GUN RC4 (XGA42 SERIES) ONLY</t>
  </si>
  <si>
    <t>LOAD CHART FOR 18" EXTEND-A-GUN RC3 (XGA38 SERIES) ONLY</t>
  </si>
  <si>
    <t>LOAD CHART FOR 18" EXTEND-A-GUN RC4 (XGA48 SERIES) ONLY</t>
  </si>
  <si>
    <t>R= Maximum Nozzle Reaction 900 LBF</t>
  </si>
  <si>
    <t>R= Maximum Nozzle Reaction 1500 LBF</t>
  </si>
  <si>
    <r>
      <t>Fields with 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4"/>
        <rFont val="Calibri"/>
        <family val="2"/>
        <scheme val="minor"/>
      </rPr>
      <t>blue border</t>
    </r>
    <r>
      <rPr>
        <sz val="10"/>
        <color theme="1"/>
        <rFont val="Calibri"/>
        <family val="2"/>
        <scheme val="minor"/>
      </rPr>
      <t xml:space="preserve"> require user input. Fields with a </t>
    </r>
    <r>
      <rPr>
        <b/>
        <sz val="10"/>
        <color theme="7"/>
        <rFont val="Calibri"/>
        <family val="2"/>
        <scheme val="minor"/>
      </rPr>
      <t>yellow border</t>
    </r>
    <r>
      <rPr>
        <sz val="10"/>
        <color theme="1"/>
        <rFont val="Calibri"/>
        <family val="2"/>
        <scheme val="minor"/>
      </rPr>
      <t xml:space="preserve"> are calculated.</t>
    </r>
  </si>
  <si>
    <r>
      <t>F1 MUST</t>
    </r>
    <r>
      <rPr>
        <sz val="10"/>
        <color theme="1"/>
        <rFont val="Calibri"/>
        <family val="2"/>
        <scheme val="minor"/>
      </rPr>
      <t xml:space="preserve"> be less than 3100 lbf for RC3 (XGA32 and XGA38) models</t>
    </r>
  </si>
  <si>
    <r>
      <t>NOTE:</t>
    </r>
    <r>
      <rPr>
        <sz val="10"/>
        <color theme="1"/>
        <rFont val="Calibri"/>
        <family val="2"/>
        <scheme val="minor"/>
      </rPr>
      <t/>
    </r>
  </si>
  <si>
    <r>
      <t xml:space="preserve">F1 MUST </t>
    </r>
    <r>
      <rPr>
        <sz val="10"/>
        <color theme="1"/>
        <rFont val="Calibri"/>
        <family val="2"/>
        <scheme val="minor"/>
      </rPr>
      <t>be less than 5000 lbf for RC4 (XGA42 and XGA48) models.</t>
    </r>
  </si>
  <si>
    <r>
      <t>F2 MUST</t>
    </r>
    <r>
      <rPr>
        <sz val="10"/>
        <color theme="1"/>
        <rFont val="Calibri"/>
        <family val="2"/>
        <scheme val="minor"/>
      </rPr>
      <t xml:space="preserve"> be less than 2200 lbf for RC3 (XGA32 and XGA38) models</t>
    </r>
  </si>
  <si>
    <r>
      <t xml:space="preserve">F2 MUST </t>
    </r>
    <r>
      <rPr>
        <sz val="10"/>
        <color theme="1"/>
        <rFont val="Calibri"/>
        <family val="2"/>
        <scheme val="minor"/>
      </rPr>
      <t>be less than 3500 lbf for RC4 (XGA42 and XGA48) models.</t>
    </r>
  </si>
  <si>
    <t>Model</t>
  </si>
  <si>
    <t>15.7"</t>
  </si>
  <si>
    <t>22.6"</t>
  </si>
  <si>
    <t>12" RC3 (XGA32)</t>
  </si>
  <si>
    <t>12" RC4 (XGA42)</t>
  </si>
  <si>
    <t>18" RC3 (XGA38)</t>
  </si>
  <si>
    <t>18" RC4 (XGA48)</t>
  </si>
  <si>
    <t>EXTEND-A-GUN RC3 &amp; RC4 SIDE LOAD WORKSHEET</t>
  </si>
  <si>
    <r>
      <t xml:space="preserve">   6A) Calculate the length of the moment arm about the lower mounting bracket,</t>
    </r>
    <r>
      <rPr>
        <b/>
        <sz val="10"/>
        <color theme="1"/>
        <rFont val="Calibri"/>
        <family val="2"/>
        <scheme val="minor"/>
      </rPr>
      <t xml:space="preserve"> L</t>
    </r>
    <r>
      <rPr>
        <sz val="10"/>
        <color theme="1"/>
        <rFont val="Calibri"/>
        <family val="2"/>
        <scheme val="minor"/>
      </rPr>
      <t xml:space="preserve">, by adding </t>
    </r>
    <r>
      <rPr>
        <b/>
        <sz val="10"/>
        <color theme="1"/>
        <rFont val="Calibri"/>
        <family val="2"/>
        <scheme val="minor"/>
      </rPr>
      <t>D1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theme="1"/>
        <rFont val="Calibri"/>
        <family val="2"/>
        <scheme val="minor"/>
      </rPr>
      <t>D3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theme="1"/>
        <rFont val="Calibri"/>
        <family val="2"/>
        <scheme val="minor"/>
      </rPr>
      <t>H2</t>
    </r>
    <r>
      <rPr>
        <sz val="10"/>
        <color theme="1"/>
        <rFont val="Calibri"/>
        <family val="2"/>
        <scheme val="minor"/>
      </rPr>
      <t>:</t>
    </r>
  </si>
  <si>
    <r>
      <t xml:space="preserve">Understand </t>
    </r>
    <r>
      <rPr>
        <b/>
        <i/>
        <sz val="10"/>
        <color theme="1"/>
        <rFont val="Calibri"/>
        <family val="2"/>
        <scheme val="minor"/>
      </rPr>
      <t xml:space="preserve">Manual: Extend-A-Gun RC3 &amp; RC4 Installation and Operating Instructions </t>
    </r>
    <r>
      <rPr>
        <b/>
        <sz val="10"/>
        <color theme="1"/>
        <rFont val="Calibri"/>
        <family val="2"/>
        <scheme val="minor"/>
      </rPr>
      <t>(LIX-530) for operation and safety information before using this worksheet.</t>
    </r>
  </si>
  <si>
    <r>
      <t xml:space="preserve">5) Determine the distance, </t>
    </r>
    <r>
      <rPr>
        <b/>
        <sz val="10"/>
        <color theme="1"/>
        <rFont val="Calibri"/>
        <family val="2"/>
        <scheme val="minor"/>
      </rPr>
      <t>D3</t>
    </r>
    <r>
      <rPr>
        <sz val="10"/>
        <color theme="1"/>
        <rFont val="Calibri"/>
        <family val="2"/>
        <scheme val="minor"/>
      </rPr>
      <t xml:space="preserve">, from the center of the upper mounting bracket to the center of the lower mounting bracket for the proposed installation and enter it into the </t>
    </r>
    <r>
      <rPr>
        <b/>
        <sz val="10"/>
        <color theme="1"/>
        <rFont val="Calibri"/>
        <family val="2"/>
        <scheme val="minor"/>
      </rPr>
      <t>D3</t>
    </r>
    <r>
      <rPr>
        <sz val="10"/>
        <color theme="1"/>
        <rFont val="Calibri"/>
        <family val="2"/>
        <scheme val="minor"/>
      </rPr>
      <t xml:space="preserve"> field below.</t>
    </r>
  </si>
  <si>
    <r>
      <t xml:space="preserve">3) Locate the value of </t>
    </r>
    <r>
      <rPr>
        <b/>
        <sz val="10"/>
        <color theme="1"/>
        <rFont val="Calibri"/>
        <family val="2"/>
        <scheme val="minor"/>
      </rPr>
      <t>D1</t>
    </r>
    <r>
      <rPr>
        <sz val="10"/>
        <color theme="1"/>
        <rFont val="Calibri"/>
        <family val="2"/>
        <scheme val="minor"/>
      </rPr>
      <t xml:space="preserve"> on the appropriate side load chart for your installation, and select a desired installation </t>
    </r>
    <r>
      <rPr>
        <b/>
        <sz val="10"/>
        <color theme="1"/>
        <rFont val="Calibri"/>
        <family val="2"/>
        <scheme val="minor"/>
      </rPr>
      <t>Height</t>
    </r>
    <r>
      <rPr>
        <sz val="10"/>
        <color theme="1"/>
        <rFont val="Calibri"/>
        <family val="2"/>
        <scheme val="minor"/>
      </rPr>
      <t xml:space="preserve"> from the center of the upper bracket to the center of the stream.</t>
    </r>
  </si>
  <si>
    <t xml:space="preserve">     Note: There are four side load charts, one corresponding to each combination of waterway diameter and extension height, XGA32, XGA42, XGA38, XGA48.</t>
  </si>
  <si>
    <t xml:space="preserve">                These side load charts are located on the second sheet of this Excel document titled 'RC3 and RC4 Load Charts'.</t>
  </si>
  <si>
    <r>
      <t xml:space="preserve">1) Determine </t>
    </r>
    <r>
      <rPr>
        <b/>
        <sz val="10"/>
        <color theme="1"/>
        <rFont val="Calibri"/>
        <family val="2"/>
        <scheme val="minor"/>
      </rPr>
      <t>H2</t>
    </r>
    <r>
      <rPr>
        <sz val="10"/>
        <color theme="1"/>
        <rFont val="Calibri"/>
        <family val="2"/>
        <scheme val="minor"/>
      </rPr>
      <t xml:space="preserve"> by using the drop down list or manually entering the fourth and fifth digits of your Extend-A-Gun's model number below.</t>
    </r>
  </si>
  <si>
    <t xml:space="preserve">     Note: D1 varies between monitors as well as monitor inlet options. Verify the value of D1 is correct before using it for calculations.</t>
  </si>
  <si>
    <r>
      <t xml:space="preserve">   6C) Calculate the torque exerted about the lower bracket,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, by multiplying together </t>
    </r>
    <r>
      <rPr>
        <b/>
        <sz val="10"/>
        <color theme="1"/>
        <rFont val="Calibri"/>
        <family val="2"/>
        <scheme val="minor"/>
      </rPr>
      <t>L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>:</t>
    </r>
  </si>
  <si>
    <r>
      <t xml:space="preserve">   6D) Calculate the force on the upper bracket, </t>
    </r>
    <r>
      <rPr>
        <b/>
        <sz val="10"/>
        <color theme="1"/>
        <rFont val="Calibri"/>
        <family val="2"/>
        <scheme val="minor"/>
      </rPr>
      <t>F1</t>
    </r>
    <r>
      <rPr>
        <sz val="10"/>
        <color theme="1"/>
        <rFont val="Calibri"/>
        <family val="2"/>
        <scheme val="minor"/>
      </rPr>
      <t>, by dividing</t>
    </r>
    <r>
      <rPr>
        <b/>
        <sz val="10"/>
        <color theme="1"/>
        <rFont val="Calibri"/>
        <family val="2"/>
        <scheme val="minor"/>
      </rPr>
      <t xml:space="preserve"> M</t>
    </r>
    <r>
      <rPr>
        <sz val="10"/>
        <color theme="1"/>
        <rFont val="Calibri"/>
        <family val="2"/>
        <scheme val="minor"/>
      </rPr>
      <t xml:space="preserve"> by</t>
    </r>
    <r>
      <rPr>
        <b/>
        <sz val="10"/>
        <color theme="1"/>
        <rFont val="Calibri"/>
        <family val="2"/>
        <scheme val="minor"/>
      </rPr>
      <t xml:space="preserve"> D3</t>
    </r>
    <r>
      <rPr>
        <sz val="10"/>
        <color theme="1"/>
        <rFont val="Calibri"/>
        <family val="2"/>
        <scheme val="minor"/>
      </rPr>
      <t>:</t>
    </r>
  </si>
  <si>
    <r>
      <t xml:space="preserve">   6B) Verify </t>
    </r>
    <r>
      <rPr>
        <b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 xml:space="preserve"> maximum nozzle reaction from the same load chart used in Step 3 matches value in R field below.</t>
    </r>
  </si>
  <si>
    <r>
      <t xml:space="preserve">4) Locate </t>
    </r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>, the distance from the bottom of the reducer housing to the center of the upper mounting bracket, for the chosen installation</t>
    </r>
    <r>
      <rPr>
        <b/>
        <sz val="10"/>
        <color theme="1"/>
        <rFont val="Calibri"/>
        <family val="2"/>
        <scheme val="minor"/>
      </rPr>
      <t xml:space="preserve"> Height</t>
    </r>
    <r>
      <rPr>
        <sz val="10"/>
        <color theme="1"/>
        <rFont val="Calibri"/>
        <family val="2"/>
        <scheme val="minor"/>
      </rPr>
      <t xml:space="preserve"> on the appropriate side load chart and enter it into the </t>
    </r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 field below.</t>
    </r>
  </si>
  <si>
    <t xml:space="preserve">      H2 is the distance from the bottom threads in the monitor inlet to the bottom of the reducer housing, shown in the diagram below.</t>
  </si>
  <si>
    <r>
      <t xml:space="preserve">   6E) Calculate the force on the lower bracket, </t>
    </r>
    <r>
      <rPr>
        <b/>
        <sz val="10"/>
        <color theme="1"/>
        <rFont val="Calibri"/>
        <family val="2"/>
        <scheme val="minor"/>
      </rPr>
      <t>F2</t>
    </r>
    <r>
      <rPr>
        <sz val="10"/>
        <color theme="1"/>
        <rFont val="Calibri"/>
        <family val="2"/>
        <scheme val="minor"/>
      </rPr>
      <t xml:space="preserve">, by subtracting </t>
    </r>
    <r>
      <rPr>
        <b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 xml:space="preserve"> from </t>
    </r>
    <r>
      <rPr>
        <b/>
        <sz val="10"/>
        <color theme="1"/>
        <rFont val="Calibri"/>
        <family val="2"/>
        <scheme val="minor"/>
      </rPr>
      <t>F1</t>
    </r>
    <r>
      <rPr>
        <sz val="10"/>
        <color theme="1"/>
        <rFont val="Calibri"/>
        <family val="2"/>
        <scheme val="minor"/>
      </rPr>
      <t>:</t>
    </r>
  </si>
  <si>
    <t>inches [in]</t>
  </si>
  <si>
    <t>pounds [lbf]</t>
  </si>
  <si>
    <r>
      <t>pound</t>
    </r>
    <r>
      <rPr>
        <sz val="10"/>
        <color theme="1"/>
        <rFont val="Courier New"/>
        <family val="3"/>
      </rPr>
      <t>-</t>
    </r>
    <r>
      <rPr>
        <sz val="10"/>
        <color theme="1"/>
        <rFont val="Calibri"/>
        <family val="2"/>
      </rPr>
      <t>foot [lbf•ft]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</si>
</sst>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.0_);_(* \(#,##0.0\);_(* &quot; &quot;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1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" fontId="0" fillId="2" borderId="1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</xf>
    <xf numFmtId="1" fontId="0" fillId="2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wrapText="1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5" fillId="2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13</xdr:row>
      <xdr:rowOff>4023</xdr:rowOff>
    </xdr:from>
    <xdr:to>
      <xdr:col>6</xdr:col>
      <xdr:colOff>409910</xdr:colOff>
      <xdr:row>32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45" y="4277849"/>
          <a:ext cx="2933622" cy="3484197"/>
        </a:xfrm>
        <a:prstGeom prst="rect">
          <a:avLst/>
        </a:prstGeom>
      </xdr:spPr>
    </xdr:pic>
    <xdr:clientData/>
  </xdr:twoCellAnchor>
  <xdr:twoCellAnchor editAs="oneCell">
    <xdr:from>
      <xdr:col>1</xdr:col>
      <xdr:colOff>16566</xdr:colOff>
      <xdr:row>6</xdr:row>
      <xdr:rowOff>16566</xdr:rowOff>
    </xdr:from>
    <xdr:to>
      <xdr:col>11</xdr:col>
      <xdr:colOff>488924</xdr:colOff>
      <xdr:row>6</xdr:row>
      <xdr:rowOff>2723190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62" y="836544"/>
          <a:ext cx="6046553" cy="2706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zoomScale="115" zoomScaleNormal="115" workbookViewId="0">
      <selection activeCell="G2" sqref="G2"/>
    </sheetView>
  </sheetViews>
  <sheetFormatPr defaultRowHeight="15" x14ac:dyDescent="0.25"/>
  <cols>
    <col min="1" max="1" width="0.7109375" style="28" customWidth="1"/>
    <col min="2" max="2" width="9.140625" style="28"/>
    <col min="3" max="3" width="10.5703125" style="28" customWidth="1"/>
    <col min="4" max="5" width="8" style="28" customWidth="1"/>
    <col min="6" max="6" width="8.140625" style="28" customWidth="1"/>
    <col min="7" max="12" width="8" style="28" customWidth="1"/>
    <col min="13" max="13" width="8.5703125" style="28" bestFit="1" customWidth="1"/>
    <col min="14" max="14" width="3" style="28" bestFit="1" customWidth="1"/>
    <col min="15" max="18" width="9.140625" style="28"/>
    <col min="19" max="19" width="41" style="28" customWidth="1"/>
    <col min="20" max="20" width="0.7109375" style="28" hidden="1" customWidth="1"/>
    <col min="21" max="21" width="10.5703125" style="28" hidden="1" customWidth="1"/>
    <col min="22" max="22" width="9.140625" style="28" customWidth="1"/>
    <col min="23" max="16384" width="9.140625" style="28"/>
  </cols>
  <sheetData>
    <row r="1" spans="1:21" ht="3.75" customHeight="1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1" ht="15.75" x14ac:dyDescent="0.25">
      <c r="A2" s="24"/>
      <c r="B2" s="20" t="s">
        <v>89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4"/>
    </row>
    <row r="3" spans="1:21" x14ac:dyDescent="0.25">
      <c r="A3" s="24"/>
      <c r="B3" s="13" t="s">
        <v>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24"/>
      <c r="U3" s="24"/>
    </row>
    <row r="4" spans="1:21" x14ac:dyDescent="0.25">
      <c r="A4" s="24"/>
      <c r="B4" s="23" t="s">
        <v>91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24"/>
      <c r="U4" s="24"/>
    </row>
    <row r="5" spans="1:21" ht="11.25" customHeight="1" x14ac:dyDescent="0.25">
      <c r="A5" s="24"/>
      <c r="B5" s="13" t="s">
        <v>76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24"/>
      <c r="U5" s="24"/>
    </row>
    <row r="6" spans="1:21" ht="3.75" customHeight="1" x14ac:dyDescent="0.25">
      <c r="A6" s="24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4"/>
      <c r="Q6" s="11"/>
      <c r="R6" s="11"/>
      <c r="S6" s="12"/>
      <c r="T6" s="24"/>
      <c r="U6" s="24"/>
    </row>
    <row r="7" spans="1:21" ht="215.25" customHeight="1" x14ac:dyDescent="0.25">
      <c r="A7" s="24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24"/>
      <c r="U7" s="24"/>
    </row>
    <row r="8" spans="1:21" ht="3.75" customHeight="1" x14ac:dyDescent="0.25">
      <c r="A8" s="24"/>
      <c r="B8" s="2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4"/>
      <c r="Q8" s="11"/>
      <c r="R8" s="11"/>
      <c r="S8" s="12"/>
      <c r="T8" s="24"/>
    </row>
    <row r="9" spans="1:21" s="31" customFormat="1" x14ac:dyDescent="0.25">
      <c r="A9" s="26"/>
      <c r="B9" s="13" t="s">
        <v>96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5"/>
      <c r="R9" s="25"/>
      <c r="S9" s="27"/>
      <c r="T9" s="26"/>
    </row>
    <row r="10" spans="1:21" ht="3.75" customHeight="1" thickBot="1" x14ac:dyDescent="0.3">
      <c r="A10" s="24"/>
      <c r="B10" s="2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4"/>
      <c r="Q10" s="11"/>
      <c r="R10" s="11"/>
      <c r="S10" s="12"/>
      <c r="T10" s="24"/>
    </row>
    <row r="11" spans="1:21" ht="15" customHeight="1" thickBot="1" x14ac:dyDescent="0.3">
      <c r="A11" s="24"/>
      <c r="B11" s="10"/>
      <c r="C11" s="72"/>
      <c r="D11" s="16" t="s">
        <v>42</v>
      </c>
      <c r="E11" s="55"/>
      <c r="F11" s="14"/>
      <c r="G11" s="16" t="s">
        <v>43</v>
      </c>
      <c r="H11" s="71">
        <f>IF(E11=32,15.7)+IF(E11=38,22.6)+IF(E11=42,15.7)+IF(E11=48,22.6)</f>
        <v>0</v>
      </c>
      <c r="I11" s="14" t="s">
        <v>104</v>
      </c>
      <c r="J11" s="24"/>
      <c r="K11" s="24"/>
      <c r="L11" s="14"/>
      <c r="M11" s="24"/>
      <c r="N11" s="24"/>
      <c r="O11" s="24"/>
      <c r="P11" s="24"/>
      <c r="Q11" s="11"/>
      <c r="R11" s="11"/>
      <c r="S11" s="12"/>
      <c r="T11" s="24"/>
    </row>
    <row r="12" spans="1:21" ht="3.75" customHeight="1" x14ac:dyDescent="0.25">
      <c r="A12" s="24"/>
      <c r="B12" s="10"/>
      <c r="C12" s="11"/>
      <c r="D12" s="11"/>
      <c r="E12" s="24"/>
      <c r="F12" s="24"/>
      <c r="G12" s="24"/>
      <c r="H12" s="24"/>
      <c r="I12" s="24"/>
      <c r="J12" s="24"/>
      <c r="K12" s="24"/>
      <c r="L12" s="11"/>
      <c r="M12" s="11"/>
      <c r="N12" s="11"/>
      <c r="O12" s="11"/>
      <c r="P12" s="24"/>
      <c r="Q12" s="11"/>
      <c r="R12" s="11"/>
      <c r="S12" s="12"/>
      <c r="T12" s="24"/>
    </row>
    <row r="13" spans="1:21" s="31" customFormat="1" x14ac:dyDescent="0.25">
      <c r="A13" s="26"/>
      <c r="B13" s="13" t="s">
        <v>102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7"/>
      <c r="T13" s="26"/>
    </row>
    <row r="14" spans="1:21" ht="3.75" customHeight="1" x14ac:dyDescent="0.25">
      <c r="A14" s="24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24"/>
    </row>
    <row r="15" spans="1:21" x14ac:dyDescent="0.25">
      <c r="A15" s="24"/>
      <c r="B15" s="10"/>
      <c r="C15" s="87"/>
      <c r="D15" s="87"/>
      <c r="E15" s="87"/>
      <c r="F15" s="87"/>
      <c r="G15" s="39"/>
      <c r="H15" s="39"/>
      <c r="I15" s="39"/>
      <c r="J15" s="39"/>
      <c r="K15" s="11"/>
      <c r="L15" s="11"/>
      <c r="M15" s="11"/>
      <c r="N15" s="11"/>
      <c r="O15" s="11"/>
      <c r="P15" s="24"/>
      <c r="Q15" s="11"/>
      <c r="R15" s="11"/>
      <c r="S15" s="12"/>
      <c r="T15" s="24"/>
      <c r="U15" s="97">
        <v>32</v>
      </c>
    </row>
    <row r="16" spans="1:21" x14ac:dyDescent="0.25">
      <c r="A16" s="24"/>
      <c r="B16" s="10"/>
      <c r="C16" s="87"/>
      <c r="D16" s="87"/>
      <c r="E16" s="87"/>
      <c r="F16" s="87"/>
      <c r="G16" s="39"/>
      <c r="H16" s="39"/>
      <c r="I16" s="39"/>
      <c r="J16" s="39"/>
      <c r="K16" s="11"/>
      <c r="L16" s="11"/>
      <c r="M16" s="11"/>
      <c r="N16" s="11"/>
      <c r="O16" s="11"/>
      <c r="P16" s="24"/>
      <c r="Q16" s="11"/>
      <c r="R16" s="11"/>
      <c r="S16" s="12"/>
      <c r="T16" s="24"/>
      <c r="U16" s="98">
        <v>38</v>
      </c>
    </row>
    <row r="17" spans="1:30" x14ac:dyDescent="0.25">
      <c r="A17" s="24"/>
      <c r="B17" s="10"/>
      <c r="C17" s="87"/>
      <c r="D17" s="87"/>
      <c r="E17" s="87"/>
      <c r="F17" s="87"/>
      <c r="G17" s="39"/>
      <c r="H17" s="85" t="s">
        <v>82</v>
      </c>
      <c r="I17" s="86"/>
      <c r="J17" s="79" t="s">
        <v>16</v>
      </c>
      <c r="K17" s="11"/>
      <c r="L17" s="11"/>
      <c r="M17" s="11"/>
      <c r="N17" s="11"/>
      <c r="O17" s="11"/>
      <c r="P17" s="24"/>
      <c r="Q17" s="11"/>
      <c r="R17" s="11"/>
      <c r="S17" s="12"/>
      <c r="T17" s="24"/>
      <c r="U17" s="97">
        <v>42</v>
      </c>
    </row>
    <row r="18" spans="1:30" x14ac:dyDescent="0.25">
      <c r="A18" s="24"/>
      <c r="B18" s="10"/>
      <c r="C18" s="87"/>
      <c r="D18" s="87"/>
      <c r="E18" s="87"/>
      <c r="F18" s="87"/>
      <c r="G18" s="39"/>
      <c r="H18" s="85" t="s">
        <v>85</v>
      </c>
      <c r="I18" s="86"/>
      <c r="J18" s="83" t="s">
        <v>83</v>
      </c>
      <c r="K18" s="11"/>
      <c r="L18" s="11"/>
      <c r="M18" s="11"/>
      <c r="N18" s="11"/>
      <c r="O18" s="11"/>
      <c r="P18" s="24"/>
      <c r="Q18" s="11"/>
      <c r="R18" s="11"/>
      <c r="S18" s="12"/>
      <c r="T18" s="24"/>
      <c r="U18" s="28">
        <v>48</v>
      </c>
    </row>
    <row r="19" spans="1:30" x14ac:dyDescent="0.25">
      <c r="A19" s="24"/>
      <c r="B19" s="10"/>
      <c r="C19" s="87"/>
      <c r="D19" s="87"/>
      <c r="E19" s="87"/>
      <c r="F19" s="87"/>
      <c r="G19" s="39"/>
      <c r="H19" s="85" t="s">
        <v>86</v>
      </c>
      <c r="I19" s="86"/>
      <c r="J19" s="83"/>
      <c r="K19" s="11"/>
      <c r="L19" s="11"/>
      <c r="M19" s="11"/>
      <c r="N19" s="11"/>
      <c r="O19" s="11"/>
      <c r="P19" s="11"/>
      <c r="Q19" s="11"/>
      <c r="R19" s="11"/>
      <c r="S19" s="12"/>
      <c r="T19" s="24"/>
    </row>
    <row r="20" spans="1:30" x14ac:dyDescent="0.25">
      <c r="A20" s="24"/>
      <c r="B20" s="10"/>
      <c r="C20" s="87"/>
      <c r="D20" s="87"/>
      <c r="E20" s="87"/>
      <c r="F20" s="87"/>
      <c r="G20" s="39"/>
      <c r="H20" s="85" t="s">
        <v>87</v>
      </c>
      <c r="I20" s="86"/>
      <c r="J20" s="83" t="s">
        <v>84</v>
      </c>
      <c r="K20" s="11"/>
      <c r="L20" s="11"/>
      <c r="M20" s="11"/>
      <c r="N20" s="11"/>
      <c r="O20" s="11"/>
      <c r="P20" s="11"/>
      <c r="Q20" s="11"/>
      <c r="R20" s="11"/>
      <c r="S20" s="12"/>
      <c r="T20" s="24"/>
    </row>
    <row r="21" spans="1:30" x14ac:dyDescent="0.25">
      <c r="A21" s="24"/>
      <c r="B21" s="10"/>
      <c r="C21" s="87"/>
      <c r="D21" s="87"/>
      <c r="E21" s="87"/>
      <c r="F21" s="87"/>
      <c r="G21" s="39"/>
      <c r="H21" s="85" t="s">
        <v>88</v>
      </c>
      <c r="I21" s="86"/>
      <c r="J21" s="83"/>
      <c r="K21" s="11"/>
      <c r="L21" s="11"/>
      <c r="M21" s="11"/>
      <c r="N21" s="11"/>
      <c r="O21" s="11"/>
      <c r="P21" s="11"/>
      <c r="Q21" s="11"/>
      <c r="R21" s="11"/>
      <c r="S21" s="12"/>
      <c r="T21" s="24"/>
    </row>
    <row r="22" spans="1:30" x14ac:dyDescent="0.25">
      <c r="A22" s="24"/>
      <c r="B22" s="10"/>
      <c r="C22" s="87"/>
      <c r="D22" s="87"/>
      <c r="E22" s="87"/>
      <c r="F22" s="87"/>
      <c r="G22" s="39"/>
      <c r="H22" s="39"/>
      <c r="I22" s="39"/>
      <c r="J22" s="39"/>
      <c r="K22" s="11"/>
      <c r="L22" s="11"/>
      <c r="M22" s="11"/>
      <c r="N22" s="11"/>
      <c r="O22" s="11"/>
      <c r="P22" s="11"/>
      <c r="Q22" s="11"/>
      <c r="R22" s="11"/>
      <c r="S22" s="12"/>
      <c r="T22" s="24"/>
    </row>
    <row r="23" spans="1:30" x14ac:dyDescent="0.25">
      <c r="A23" s="24"/>
      <c r="B23" s="10"/>
      <c r="C23" s="87"/>
      <c r="D23" s="87"/>
      <c r="E23" s="87"/>
      <c r="F23" s="87"/>
      <c r="G23" s="39"/>
      <c r="H23" s="39"/>
      <c r="I23" s="39"/>
      <c r="J23" s="39"/>
      <c r="K23" s="11"/>
      <c r="L23" s="11"/>
      <c r="M23" s="11"/>
      <c r="N23" s="11"/>
      <c r="O23" s="11"/>
      <c r="P23" s="11"/>
      <c r="Q23" s="11"/>
      <c r="R23" s="11"/>
      <c r="S23" s="12"/>
      <c r="T23" s="24"/>
      <c r="X23" s="97"/>
      <c r="Y23" s="97"/>
      <c r="Z23" s="97"/>
      <c r="AA23" s="97"/>
      <c r="AB23" s="97"/>
      <c r="AC23" s="97"/>
      <c r="AD23" s="97"/>
    </row>
    <row r="24" spans="1:30" x14ac:dyDescent="0.25">
      <c r="A24" s="24"/>
      <c r="B24" s="10"/>
      <c r="C24" s="87"/>
      <c r="D24" s="87"/>
      <c r="E24" s="87"/>
      <c r="F24" s="87"/>
      <c r="G24" s="39"/>
      <c r="H24" s="39"/>
      <c r="I24" s="39"/>
      <c r="J24" s="39"/>
      <c r="K24" s="11"/>
      <c r="L24" s="11"/>
      <c r="M24" s="11"/>
      <c r="N24" s="11"/>
      <c r="O24" s="11"/>
      <c r="P24" s="11"/>
      <c r="Q24" s="11"/>
      <c r="R24" s="11"/>
      <c r="S24" s="12"/>
      <c r="T24" s="24"/>
      <c r="X24" s="99"/>
      <c r="Y24" s="99"/>
      <c r="Z24" s="99"/>
      <c r="AA24" s="99"/>
      <c r="AB24" s="99"/>
      <c r="AC24" s="99"/>
      <c r="AD24" s="99"/>
    </row>
    <row r="25" spans="1:30" x14ac:dyDescent="0.25">
      <c r="A25" s="24"/>
      <c r="B25" s="10"/>
      <c r="C25" s="87"/>
      <c r="D25" s="87"/>
      <c r="E25" s="87"/>
      <c r="F25" s="87"/>
      <c r="G25" s="39"/>
      <c r="H25" s="39"/>
      <c r="I25" s="39"/>
      <c r="J25" s="39"/>
      <c r="K25" s="11"/>
      <c r="L25" s="11"/>
      <c r="M25" s="11"/>
      <c r="N25" s="11"/>
      <c r="O25" s="11"/>
      <c r="P25" s="11"/>
      <c r="Q25" s="11"/>
      <c r="R25" s="11"/>
      <c r="S25" s="12"/>
      <c r="T25" s="24"/>
      <c r="X25" s="97"/>
      <c r="Y25" s="97"/>
      <c r="Z25" s="97"/>
      <c r="AA25" s="97"/>
      <c r="AB25" s="97"/>
      <c r="AC25" s="97"/>
      <c r="AD25" s="97"/>
    </row>
    <row r="26" spans="1:30" x14ac:dyDescent="0.25">
      <c r="A26" s="24"/>
      <c r="B26" s="10"/>
      <c r="C26" s="87"/>
      <c r="D26" s="87"/>
      <c r="E26" s="87"/>
      <c r="F26" s="87"/>
      <c r="G26" s="39"/>
      <c r="H26" s="39"/>
      <c r="I26" s="39"/>
      <c r="J26" s="39"/>
      <c r="K26" s="11"/>
      <c r="L26" s="11"/>
      <c r="M26" s="11"/>
      <c r="N26" s="11"/>
      <c r="O26" s="11"/>
      <c r="P26" s="11"/>
      <c r="Q26" s="11"/>
      <c r="R26" s="11"/>
      <c r="S26" s="12"/>
      <c r="T26" s="24"/>
    </row>
    <row r="27" spans="1:30" x14ac:dyDescent="0.25">
      <c r="A27" s="24"/>
      <c r="B27" s="10"/>
      <c r="C27" s="87"/>
      <c r="D27" s="87"/>
      <c r="E27" s="87"/>
      <c r="F27" s="87"/>
      <c r="G27" s="39"/>
      <c r="H27" s="39"/>
      <c r="I27" s="39"/>
      <c r="J27" s="39"/>
      <c r="K27" s="11"/>
      <c r="L27" s="11"/>
      <c r="M27" s="11"/>
      <c r="N27" s="11"/>
      <c r="O27" s="11"/>
      <c r="P27" s="11"/>
      <c r="Q27" s="11"/>
      <c r="R27" s="11"/>
      <c r="S27" s="12"/>
      <c r="T27" s="24"/>
    </row>
    <row r="28" spans="1:30" x14ac:dyDescent="0.25">
      <c r="A28" s="24"/>
      <c r="B28" s="10"/>
      <c r="C28" s="87"/>
      <c r="D28" s="87"/>
      <c r="E28" s="87"/>
      <c r="F28" s="87"/>
      <c r="G28" s="39"/>
      <c r="H28" s="39"/>
      <c r="I28" s="39"/>
      <c r="J28" s="39"/>
      <c r="K28" s="11"/>
      <c r="L28" s="11"/>
      <c r="M28" s="11"/>
      <c r="N28" s="11"/>
      <c r="O28" s="11"/>
      <c r="P28" s="11"/>
      <c r="Q28" s="11"/>
      <c r="R28" s="11"/>
      <c r="S28" s="12"/>
      <c r="T28" s="24"/>
    </row>
    <row r="29" spans="1:30" x14ac:dyDescent="0.25">
      <c r="A29" s="24"/>
      <c r="B29" s="10"/>
      <c r="C29" s="87"/>
      <c r="D29" s="87"/>
      <c r="E29" s="87"/>
      <c r="F29" s="87"/>
      <c r="G29" s="39"/>
      <c r="H29" s="39"/>
      <c r="I29" s="39"/>
      <c r="J29" s="39"/>
      <c r="K29" s="11"/>
      <c r="L29" s="11"/>
      <c r="M29" s="11"/>
      <c r="N29" s="11"/>
      <c r="O29" s="11"/>
      <c r="P29" s="11"/>
      <c r="Q29" s="11"/>
      <c r="R29" s="11"/>
      <c r="S29" s="12"/>
      <c r="T29" s="24"/>
    </row>
    <row r="30" spans="1:30" x14ac:dyDescent="0.25">
      <c r="A30" s="24"/>
      <c r="B30" s="10"/>
      <c r="C30" s="87"/>
      <c r="D30" s="87"/>
      <c r="E30" s="87"/>
      <c r="F30" s="87"/>
      <c r="G30" s="39"/>
      <c r="H30" s="39"/>
      <c r="I30" s="39"/>
      <c r="J30" s="39"/>
      <c r="K30" s="11"/>
      <c r="L30" s="11"/>
      <c r="M30" s="11"/>
      <c r="N30" s="11"/>
      <c r="O30" s="11"/>
      <c r="P30" s="11"/>
      <c r="Q30" s="11"/>
      <c r="R30" s="11"/>
      <c r="S30" s="12"/>
      <c r="T30" s="24"/>
    </row>
    <row r="31" spans="1:30" x14ac:dyDescent="0.25">
      <c r="A31" s="24"/>
      <c r="B31" s="10"/>
      <c r="C31" s="87"/>
      <c r="D31" s="87"/>
      <c r="E31" s="87"/>
      <c r="F31" s="87"/>
      <c r="G31" s="39"/>
      <c r="H31" s="39"/>
      <c r="I31" s="39"/>
      <c r="J31" s="39"/>
      <c r="K31" s="11"/>
      <c r="L31" s="11"/>
      <c r="M31" s="11"/>
      <c r="N31" s="11"/>
      <c r="O31" s="11"/>
      <c r="P31" s="11"/>
      <c r="Q31" s="11"/>
      <c r="R31" s="11"/>
      <c r="S31" s="12"/>
      <c r="T31" s="24"/>
    </row>
    <row r="32" spans="1:30" x14ac:dyDescent="0.25">
      <c r="A32" s="24"/>
      <c r="B32" s="10"/>
      <c r="C32" s="87"/>
      <c r="D32" s="87"/>
      <c r="E32" s="87"/>
      <c r="F32" s="87"/>
      <c r="G32" s="39"/>
      <c r="H32" s="39"/>
      <c r="I32" s="39"/>
      <c r="J32" s="39"/>
      <c r="K32" s="11"/>
      <c r="L32" s="11"/>
      <c r="M32" s="11"/>
      <c r="N32" s="11"/>
      <c r="O32" s="11"/>
      <c r="P32" s="11"/>
      <c r="Q32" s="11"/>
      <c r="R32" s="11"/>
      <c r="S32" s="12"/>
      <c r="T32" s="24"/>
    </row>
    <row r="33" spans="1:20" s="31" customFormat="1" x14ac:dyDescent="0.25">
      <c r="A33" s="26"/>
      <c r="B33" s="13" t="s">
        <v>55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7"/>
      <c r="T33" s="26"/>
    </row>
    <row r="34" spans="1:20" x14ac:dyDescent="0.25">
      <c r="A34" s="24"/>
      <c r="B34" s="13" t="s">
        <v>97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24"/>
    </row>
    <row r="35" spans="1:20" ht="3.75" customHeight="1" x14ac:dyDescent="0.25">
      <c r="A35" s="24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24"/>
    </row>
    <row r="36" spans="1:20" x14ac:dyDescent="0.25">
      <c r="A36" s="24"/>
      <c r="B36" s="10"/>
      <c r="C36" s="78" t="s">
        <v>44</v>
      </c>
      <c r="D36" s="78"/>
      <c r="E36" s="78"/>
      <c r="F36" s="78"/>
      <c r="G36" s="11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  <c r="T36" s="24"/>
    </row>
    <row r="37" spans="1:20" x14ac:dyDescent="0.25">
      <c r="A37" s="24"/>
      <c r="B37" s="10"/>
      <c r="C37" s="84" t="s">
        <v>45</v>
      </c>
      <c r="D37" s="84"/>
      <c r="E37" s="84"/>
      <c r="F37" s="76" t="s">
        <v>50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24"/>
    </row>
    <row r="38" spans="1:20" x14ac:dyDescent="0.25">
      <c r="A38" s="24"/>
      <c r="B38" s="10"/>
      <c r="C38" s="84" t="s">
        <v>46</v>
      </c>
      <c r="D38" s="84"/>
      <c r="E38" s="84"/>
      <c r="F38" s="76" t="s">
        <v>51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24"/>
    </row>
    <row r="39" spans="1:20" x14ac:dyDescent="0.25">
      <c r="A39" s="24"/>
      <c r="B39" s="10"/>
      <c r="C39" s="84" t="s">
        <v>47</v>
      </c>
      <c r="D39" s="84"/>
      <c r="E39" s="84"/>
      <c r="F39" s="76" t="s">
        <v>52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  <c r="T39" s="24"/>
    </row>
    <row r="40" spans="1:20" x14ac:dyDescent="0.25">
      <c r="A40" s="24"/>
      <c r="B40" s="10"/>
      <c r="C40" s="84" t="s">
        <v>48</v>
      </c>
      <c r="D40" s="84"/>
      <c r="E40" s="84"/>
      <c r="F40" s="76" t="s">
        <v>52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24"/>
    </row>
    <row r="41" spans="1:20" x14ac:dyDescent="0.25">
      <c r="A41" s="24"/>
      <c r="B41" s="10"/>
      <c r="C41" s="84" t="s">
        <v>49</v>
      </c>
      <c r="D41" s="84"/>
      <c r="E41" s="84"/>
      <c r="F41" s="76" t="s">
        <v>53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24"/>
    </row>
    <row r="42" spans="1:20" ht="3.75" customHeight="1" thickBot="1" x14ac:dyDescent="0.3">
      <c r="A42" s="24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24"/>
    </row>
    <row r="43" spans="1:20" ht="15" customHeight="1" thickBot="1" x14ac:dyDescent="0.3">
      <c r="A43" s="24"/>
      <c r="B43" s="10"/>
      <c r="C43" s="16" t="s">
        <v>54</v>
      </c>
      <c r="D43" s="56"/>
      <c r="E43" s="14" t="s">
        <v>104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  <c r="T43" s="24"/>
    </row>
    <row r="44" spans="1:20" x14ac:dyDescent="0.25">
      <c r="A44" s="24"/>
      <c r="B44" s="2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24"/>
    </row>
    <row r="45" spans="1:20" x14ac:dyDescent="0.25">
      <c r="A45" s="24"/>
      <c r="B45" s="13" t="s">
        <v>93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  <c r="T45" s="24"/>
    </row>
    <row r="46" spans="1:20" x14ac:dyDescent="0.25">
      <c r="A46" s="24"/>
      <c r="B46" s="13" t="s">
        <v>94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  <c r="T46" s="24"/>
    </row>
    <row r="47" spans="1:20" ht="7.5" customHeight="1" x14ac:dyDescent="0.25">
      <c r="A47" s="24"/>
      <c r="B47" s="13" t="s">
        <v>95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2"/>
      <c r="T47" s="24"/>
    </row>
    <row r="48" spans="1:20" x14ac:dyDescent="0.25">
      <c r="A48" s="2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  <c r="T48" s="24"/>
    </row>
    <row r="49" spans="1:20" x14ac:dyDescent="0.25">
      <c r="A49" s="24"/>
      <c r="B49" s="13" t="s">
        <v>101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24"/>
    </row>
    <row r="50" spans="1:20" ht="3.75" customHeight="1" thickBot="1" x14ac:dyDescent="0.3">
      <c r="A50" s="24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  <c r="T50" s="24"/>
    </row>
    <row r="51" spans="1:20" ht="15" customHeight="1" thickBot="1" x14ac:dyDescent="0.3">
      <c r="A51" s="24"/>
      <c r="B51" s="10"/>
      <c r="C51" s="16" t="s">
        <v>56</v>
      </c>
      <c r="D51" s="56"/>
      <c r="E51" s="14" t="s">
        <v>104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  <c r="T51" s="24"/>
    </row>
    <row r="52" spans="1:20" x14ac:dyDescent="0.25">
      <c r="A52" s="24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  <c r="T52" s="24"/>
    </row>
    <row r="53" spans="1:20" x14ac:dyDescent="0.25">
      <c r="A53" s="24"/>
      <c r="B53" s="13" t="s">
        <v>92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24"/>
    </row>
    <row r="54" spans="1:20" ht="15" customHeight="1" thickBot="1" x14ac:dyDescent="0.3">
      <c r="A54" s="24"/>
      <c r="B54" s="23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24"/>
    </row>
    <row r="55" spans="1:20" ht="15" customHeight="1" thickBot="1" x14ac:dyDescent="0.3">
      <c r="A55" s="24"/>
      <c r="B55" s="10"/>
      <c r="C55" s="16" t="s">
        <v>58</v>
      </c>
      <c r="D55" s="56"/>
      <c r="E55" s="14" t="s">
        <v>104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24"/>
    </row>
    <row r="56" spans="1:20" x14ac:dyDescent="0.25">
      <c r="A56" s="2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24"/>
    </row>
    <row r="57" spans="1:20" x14ac:dyDescent="0.25">
      <c r="A57" s="24"/>
      <c r="B57" s="13" t="s">
        <v>59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24"/>
    </row>
    <row r="58" spans="1:20" ht="3.75" customHeight="1" x14ac:dyDescent="0.25">
      <c r="A58" s="24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24"/>
    </row>
    <row r="59" spans="1:20" x14ac:dyDescent="0.25">
      <c r="A59" s="24"/>
      <c r="B59" s="13" t="s">
        <v>90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24"/>
    </row>
    <row r="60" spans="1:20" ht="3.75" customHeight="1" x14ac:dyDescent="0.25">
      <c r="A60" s="24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24"/>
    </row>
    <row r="61" spans="1:20" x14ac:dyDescent="0.25">
      <c r="A61" s="24"/>
      <c r="B61" s="10"/>
      <c r="C61" s="14"/>
      <c r="D61" s="15" t="s">
        <v>0</v>
      </c>
      <c r="E61" s="88" t="s">
        <v>8</v>
      </c>
      <c r="F61" s="15" t="s">
        <v>1</v>
      </c>
      <c r="G61" s="88" t="s">
        <v>8</v>
      </c>
      <c r="H61" s="15" t="s">
        <v>5</v>
      </c>
      <c r="I61" s="88" t="s">
        <v>8</v>
      </c>
      <c r="J61" s="15" t="s">
        <v>16</v>
      </c>
      <c r="K61" s="88" t="s">
        <v>6</v>
      </c>
      <c r="L61" s="15" t="s">
        <v>7</v>
      </c>
      <c r="M61" s="77"/>
      <c r="N61" s="14"/>
      <c r="O61" s="11"/>
      <c r="P61" s="11"/>
      <c r="Q61" s="11"/>
      <c r="R61" s="11"/>
      <c r="S61" s="12"/>
      <c r="T61" s="24"/>
    </row>
    <row r="62" spans="1:20" x14ac:dyDescent="0.25">
      <c r="A62" s="24"/>
      <c r="B62" s="10"/>
      <c r="C62" s="14"/>
      <c r="D62" s="62">
        <f>$D$43</f>
        <v>0</v>
      </c>
      <c r="E62" s="88"/>
      <c r="F62" s="62">
        <f>$D$51</f>
        <v>0</v>
      </c>
      <c r="G62" s="88"/>
      <c r="H62" s="62">
        <f>$D$55</f>
        <v>0</v>
      </c>
      <c r="I62" s="88"/>
      <c r="J62" s="60">
        <f>$H$11</f>
        <v>0</v>
      </c>
      <c r="K62" s="88"/>
      <c r="L62" s="60">
        <f>$D$62+F$62+H$62+$J$62</f>
        <v>0</v>
      </c>
      <c r="M62" s="14"/>
      <c r="N62" s="14"/>
      <c r="O62" s="11"/>
      <c r="P62" s="11"/>
      <c r="Q62" s="11"/>
      <c r="R62" s="11"/>
      <c r="S62" s="12"/>
      <c r="T62" s="24"/>
    </row>
    <row r="63" spans="1:20" ht="15.75" thickBot="1" x14ac:dyDescent="0.3">
      <c r="A63" s="24"/>
      <c r="B63" s="10"/>
      <c r="C63" s="14"/>
      <c r="D63" s="77"/>
      <c r="E63" s="77"/>
      <c r="F63" s="77"/>
      <c r="G63" s="77"/>
      <c r="H63" s="77"/>
      <c r="I63" s="77"/>
      <c r="J63" s="30"/>
      <c r="K63" s="77"/>
      <c r="L63" s="30"/>
      <c r="M63" s="14"/>
      <c r="N63" s="14"/>
      <c r="O63" s="11"/>
      <c r="P63" s="11"/>
      <c r="Q63" s="11"/>
      <c r="R63" s="11"/>
      <c r="S63" s="12"/>
      <c r="T63" s="24"/>
    </row>
    <row r="64" spans="1:20" ht="15.75" thickBot="1" x14ac:dyDescent="0.3">
      <c r="A64" s="24"/>
      <c r="B64" s="10"/>
      <c r="C64" s="16" t="s">
        <v>61</v>
      </c>
      <c r="D64" s="57">
        <f>$D$62+F$62+H$62+$J$62</f>
        <v>0</v>
      </c>
      <c r="E64" s="14" t="s">
        <v>104</v>
      </c>
      <c r="F64" s="77"/>
      <c r="G64" s="77"/>
      <c r="H64" s="77"/>
      <c r="I64" s="77"/>
      <c r="J64" s="30"/>
      <c r="K64" s="77"/>
      <c r="L64" s="30"/>
      <c r="M64" s="14"/>
      <c r="N64" s="14"/>
      <c r="O64" s="11"/>
      <c r="P64" s="11"/>
      <c r="Q64" s="11"/>
      <c r="R64" s="11"/>
      <c r="S64" s="12"/>
      <c r="T64" s="24"/>
    </row>
    <row r="65" spans="1:20" x14ac:dyDescent="0.25">
      <c r="A65" s="24"/>
      <c r="B65" s="1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1"/>
      <c r="P65" s="11"/>
      <c r="Q65" s="11"/>
      <c r="R65" s="11"/>
      <c r="S65" s="12"/>
      <c r="T65" s="24"/>
    </row>
    <row r="66" spans="1:20" x14ac:dyDescent="0.25">
      <c r="A66" s="24"/>
      <c r="B66" s="13" t="s">
        <v>100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  <c r="T66" s="24"/>
    </row>
    <row r="67" spans="1:20" ht="3.75" customHeight="1" thickBot="1" x14ac:dyDescent="0.3">
      <c r="A67" s="24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24"/>
    </row>
    <row r="68" spans="1:20" ht="15.75" thickBot="1" x14ac:dyDescent="0.3">
      <c r="A68" s="24"/>
      <c r="B68" s="10"/>
      <c r="C68" s="16" t="s">
        <v>60</v>
      </c>
      <c r="D68" s="58">
        <f>IF(E11=32,900)+IF(E11=38,900)+IF(E11=42,1500)+IF(E11=48,1500)</f>
        <v>0</v>
      </c>
      <c r="E68" s="14" t="s">
        <v>105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24"/>
    </row>
    <row r="69" spans="1:20" ht="3.75" customHeight="1" x14ac:dyDescent="0.25">
      <c r="A69" s="24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24"/>
    </row>
    <row r="70" spans="1:20" x14ac:dyDescent="0.25">
      <c r="A70" s="24"/>
      <c r="B70" s="13" t="s">
        <v>98</v>
      </c>
      <c r="C70" s="11"/>
      <c r="D70" s="11"/>
      <c r="E70" s="11"/>
      <c r="F70" s="11"/>
      <c r="G70" s="11"/>
      <c r="H70" s="11"/>
      <c r="I70" s="11"/>
      <c r="J70" s="11"/>
      <c r="K70" s="75"/>
      <c r="L70" s="75"/>
      <c r="M70" s="75"/>
      <c r="N70" s="75"/>
      <c r="O70" s="75"/>
      <c r="P70" s="75"/>
      <c r="Q70" s="75"/>
      <c r="R70" s="75"/>
      <c r="S70" s="12"/>
      <c r="T70" s="24"/>
    </row>
    <row r="71" spans="1:20" ht="3.75" customHeight="1" x14ac:dyDescent="0.25">
      <c r="A71" s="24"/>
      <c r="B71" s="10"/>
      <c r="C71" s="11"/>
      <c r="D71" s="11"/>
      <c r="E71" s="11"/>
      <c r="F71" s="11"/>
      <c r="G71" s="11"/>
      <c r="H71" s="11"/>
      <c r="I71" s="11"/>
      <c r="J71" s="11"/>
      <c r="K71" s="75"/>
      <c r="L71" s="75"/>
      <c r="M71" s="75"/>
      <c r="N71" s="75"/>
      <c r="O71" s="75"/>
      <c r="P71" s="75"/>
      <c r="Q71" s="75"/>
      <c r="R71" s="75"/>
      <c r="S71" s="12"/>
      <c r="T71" s="24"/>
    </row>
    <row r="72" spans="1:20" x14ac:dyDescent="0.25">
      <c r="A72" s="24"/>
      <c r="B72" s="10"/>
      <c r="C72" s="14"/>
      <c r="D72" s="15" t="s">
        <v>7</v>
      </c>
      <c r="E72" s="88" t="s">
        <v>9</v>
      </c>
      <c r="F72" s="15" t="s">
        <v>10</v>
      </c>
      <c r="G72" s="88" t="s">
        <v>6</v>
      </c>
      <c r="H72" s="15" t="s">
        <v>11</v>
      </c>
      <c r="I72" s="14"/>
      <c r="J72" s="11"/>
      <c r="K72" s="75"/>
      <c r="L72" s="75"/>
      <c r="M72" s="75"/>
      <c r="N72" s="75"/>
      <c r="O72" s="75"/>
      <c r="P72" s="75"/>
      <c r="Q72" s="75"/>
      <c r="R72" s="75"/>
      <c r="S72" s="12"/>
      <c r="T72" s="24"/>
    </row>
    <row r="73" spans="1:20" x14ac:dyDescent="0.25">
      <c r="A73" s="24"/>
      <c r="B73" s="10"/>
      <c r="C73" s="14"/>
      <c r="D73" s="60">
        <f>$D$64</f>
        <v>0</v>
      </c>
      <c r="E73" s="88"/>
      <c r="F73" s="62">
        <f>$D$68</f>
        <v>0</v>
      </c>
      <c r="G73" s="88"/>
      <c r="H73" s="62">
        <f>$D73*$F$73</f>
        <v>0</v>
      </c>
      <c r="I73" s="14"/>
      <c r="J73" s="11"/>
      <c r="K73" s="11"/>
      <c r="L73" s="11"/>
      <c r="M73" s="11"/>
      <c r="N73" s="11"/>
      <c r="O73" s="11"/>
      <c r="P73" s="11"/>
      <c r="Q73" s="11"/>
      <c r="R73" s="11"/>
      <c r="S73" s="12"/>
      <c r="T73" s="24"/>
    </row>
    <row r="74" spans="1:20" ht="3.75" customHeight="1" thickBot="1" x14ac:dyDescent="0.3">
      <c r="A74" s="24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  <c r="T74" s="24"/>
    </row>
    <row r="75" spans="1:20" ht="15.75" thickBot="1" x14ac:dyDescent="0.3">
      <c r="A75" s="24"/>
      <c r="B75" s="10"/>
      <c r="C75" s="16" t="s">
        <v>62</v>
      </c>
      <c r="D75" s="59">
        <f>$D73*$F$73</f>
        <v>0</v>
      </c>
      <c r="E75" s="14" t="s">
        <v>106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4"/>
    </row>
    <row r="76" spans="1:20" x14ac:dyDescent="0.25">
      <c r="A76" s="24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  <c r="T76" s="24"/>
    </row>
    <row r="77" spans="1:20" x14ac:dyDescent="0.25">
      <c r="A77" s="24"/>
      <c r="B77" s="13" t="s">
        <v>99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"/>
      <c r="T77" s="24"/>
    </row>
    <row r="78" spans="1:20" ht="3.75" customHeight="1" x14ac:dyDescent="0.25">
      <c r="A78" s="24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  <c r="T78" s="24"/>
    </row>
    <row r="79" spans="1:20" ht="15" customHeight="1" x14ac:dyDescent="0.25">
      <c r="A79" s="24"/>
      <c r="B79" s="10"/>
      <c r="C79" s="14"/>
      <c r="D79" s="15" t="s">
        <v>11</v>
      </c>
      <c r="E79" s="88" t="s">
        <v>12</v>
      </c>
      <c r="F79" s="15" t="s">
        <v>5</v>
      </c>
      <c r="G79" s="88" t="s">
        <v>6</v>
      </c>
      <c r="H79" s="15" t="s">
        <v>13</v>
      </c>
      <c r="I79" s="24"/>
      <c r="J79" s="24"/>
      <c r="K79" s="24"/>
      <c r="L79" s="64"/>
      <c r="M79" s="64"/>
      <c r="N79" s="64"/>
      <c r="O79" s="64"/>
      <c r="P79" s="64"/>
      <c r="Q79" s="64"/>
      <c r="R79" s="11"/>
      <c r="S79" s="12"/>
      <c r="T79" s="24"/>
    </row>
    <row r="80" spans="1:20" x14ac:dyDescent="0.25">
      <c r="A80" s="24"/>
      <c r="B80" s="10"/>
      <c r="C80" s="14"/>
      <c r="D80" s="60">
        <f>$D$75</f>
        <v>0</v>
      </c>
      <c r="E80" s="88"/>
      <c r="F80" s="62">
        <f>$D$55</f>
        <v>0</v>
      </c>
      <c r="G80" s="88"/>
      <c r="H80" s="61" t="e">
        <f>$D$80/$F$80</f>
        <v>#DIV/0!</v>
      </c>
      <c r="I80" s="11"/>
      <c r="J80" s="64"/>
      <c r="K80" s="24"/>
      <c r="L80" s="64"/>
      <c r="M80" s="64"/>
      <c r="N80" s="64"/>
      <c r="O80" s="64"/>
      <c r="P80" s="64"/>
      <c r="Q80" s="64"/>
      <c r="R80" s="11"/>
      <c r="S80" s="12"/>
      <c r="T80" s="24"/>
    </row>
    <row r="81" spans="1:20" ht="3.75" customHeight="1" thickBot="1" x14ac:dyDescent="0.3">
      <c r="A81" s="24"/>
      <c r="B81" s="10"/>
      <c r="C81" s="11"/>
      <c r="D81" s="11"/>
      <c r="E81" s="11"/>
      <c r="F81" s="11"/>
      <c r="G81" s="11"/>
      <c r="H81" s="11"/>
      <c r="I81" s="11"/>
      <c r="J81" s="64"/>
      <c r="K81" s="64"/>
      <c r="L81" s="64"/>
      <c r="M81" s="64"/>
      <c r="N81" s="64"/>
      <c r="O81" s="64"/>
      <c r="P81" s="64"/>
      <c r="Q81" s="64"/>
      <c r="R81" s="11"/>
      <c r="S81" s="12"/>
      <c r="T81" s="24"/>
    </row>
    <row r="82" spans="1:20" ht="15.75" thickBot="1" x14ac:dyDescent="0.3">
      <c r="A82" s="24"/>
      <c r="B82" s="10"/>
      <c r="C82" s="16" t="s">
        <v>63</v>
      </c>
      <c r="D82" s="59" t="e">
        <f>$D$80/$F$80</f>
        <v>#DIV/0!</v>
      </c>
      <c r="E82" s="14" t="s">
        <v>105</v>
      </c>
      <c r="F82" s="11"/>
      <c r="G82" s="11"/>
      <c r="H82" s="11"/>
      <c r="I82" s="11"/>
      <c r="J82" s="66" t="s">
        <v>78</v>
      </c>
      <c r="K82" s="63" t="s">
        <v>77</v>
      </c>
      <c r="L82" s="64"/>
      <c r="M82" s="64"/>
      <c r="N82" s="64"/>
      <c r="O82" s="64"/>
      <c r="P82" s="64"/>
      <c r="Q82" s="64"/>
      <c r="R82" s="11"/>
      <c r="S82" s="12"/>
      <c r="T82" s="24"/>
    </row>
    <row r="83" spans="1:20" x14ac:dyDescent="0.25">
      <c r="A83" s="24"/>
      <c r="B83" s="10"/>
      <c r="C83" s="11"/>
      <c r="D83" s="11"/>
      <c r="E83" s="11"/>
      <c r="F83" s="11"/>
      <c r="G83" s="11"/>
      <c r="H83" s="11"/>
      <c r="I83" s="11"/>
      <c r="J83" s="11"/>
      <c r="K83" s="65" t="s">
        <v>79</v>
      </c>
      <c r="L83" s="11"/>
      <c r="M83" s="11"/>
      <c r="N83" s="11"/>
      <c r="O83" s="11"/>
      <c r="P83" s="11"/>
      <c r="Q83" s="11"/>
      <c r="R83" s="11"/>
      <c r="S83" s="12"/>
      <c r="T83" s="24"/>
    </row>
    <row r="84" spans="1:20" x14ac:dyDescent="0.25">
      <c r="A84" s="24"/>
      <c r="B84" s="13" t="s">
        <v>103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  <c r="T84" s="24"/>
    </row>
    <row r="85" spans="1:20" ht="3.75" customHeight="1" x14ac:dyDescent="0.25">
      <c r="A85" s="24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24"/>
    </row>
    <row r="86" spans="1:20" x14ac:dyDescent="0.25">
      <c r="A86" s="24"/>
      <c r="B86" s="10"/>
      <c r="C86" s="14"/>
      <c r="D86" s="15" t="s">
        <v>13</v>
      </c>
      <c r="E86" s="88" t="s">
        <v>64</v>
      </c>
      <c r="F86" s="15" t="s">
        <v>10</v>
      </c>
      <c r="G86" s="88" t="s">
        <v>6</v>
      </c>
      <c r="H86" s="15" t="s">
        <v>14</v>
      </c>
      <c r="I86" s="11"/>
      <c r="J86" s="64"/>
      <c r="K86" s="64"/>
      <c r="L86" s="64"/>
      <c r="M86" s="64"/>
      <c r="N86" s="64"/>
      <c r="O86" s="64"/>
      <c r="P86" s="64"/>
      <c r="Q86" s="64"/>
      <c r="R86" s="11"/>
      <c r="S86" s="12"/>
      <c r="T86" s="24"/>
    </row>
    <row r="87" spans="1:20" x14ac:dyDescent="0.25">
      <c r="A87" s="24"/>
      <c r="B87" s="10"/>
      <c r="C87" s="14"/>
      <c r="D87" s="60" t="e">
        <f>$D$82</f>
        <v>#DIV/0!</v>
      </c>
      <c r="E87" s="88"/>
      <c r="F87" s="60">
        <f>$D$68</f>
        <v>0</v>
      </c>
      <c r="G87" s="88"/>
      <c r="H87" s="61" t="e">
        <f>$D$87-$F$87</f>
        <v>#DIV/0!</v>
      </c>
      <c r="I87" s="11"/>
      <c r="J87" s="64"/>
      <c r="K87" s="64"/>
      <c r="L87" s="64"/>
      <c r="M87" s="64"/>
      <c r="N87" s="64"/>
      <c r="O87" s="64"/>
      <c r="P87" s="64"/>
      <c r="Q87" s="64"/>
      <c r="R87" s="11"/>
      <c r="S87" s="12"/>
      <c r="T87" s="24"/>
    </row>
    <row r="88" spans="1:20" ht="3.75" customHeight="1" thickBot="1" x14ac:dyDescent="0.3">
      <c r="A88" s="24"/>
      <c r="B88" s="10"/>
      <c r="C88" s="11"/>
      <c r="D88" s="11"/>
      <c r="E88" s="11"/>
      <c r="F88" s="11"/>
      <c r="G88" s="11"/>
      <c r="H88" s="11"/>
      <c r="I88" s="11"/>
      <c r="J88" s="64"/>
      <c r="K88" s="64"/>
      <c r="L88" s="64"/>
      <c r="M88" s="64"/>
      <c r="N88" s="64"/>
      <c r="O88" s="64"/>
      <c r="P88" s="64"/>
      <c r="Q88" s="64"/>
      <c r="R88" s="11"/>
      <c r="S88" s="12"/>
      <c r="T88" s="24"/>
    </row>
    <row r="89" spans="1:20" ht="15.75" thickBot="1" x14ac:dyDescent="0.3">
      <c r="A89" s="24"/>
      <c r="B89" s="10"/>
      <c r="C89" s="16" t="s">
        <v>65</v>
      </c>
      <c r="D89" s="59" t="e">
        <f>$D$87-$F$87</f>
        <v>#DIV/0!</v>
      </c>
      <c r="E89" s="14" t="s">
        <v>105</v>
      </c>
      <c r="F89" s="11"/>
      <c r="G89" s="11"/>
      <c r="H89" s="11"/>
      <c r="I89" s="11"/>
      <c r="J89" s="66" t="s">
        <v>78</v>
      </c>
      <c r="K89" s="63" t="s">
        <v>80</v>
      </c>
      <c r="L89" s="64"/>
      <c r="M89" s="64"/>
      <c r="N89" s="64"/>
      <c r="O89" s="64"/>
      <c r="P89" s="64"/>
      <c r="Q89" s="64"/>
      <c r="R89" s="11"/>
      <c r="S89" s="12"/>
      <c r="T89" s="24"/>
    </row>
    <row r="90" spans="1:20" x14ac:dyDescent="0.25">
      <c r="A90" s="24"/>
      <c r="B90" s="10"/>
      <c r="C90" s="16"/>
      <c r="D90" s="67"/>
      <c r="E90" s="14"/>
      <c r="F90" s="11"/>
      <c r="G90" s="11"/>
      <c r="H90" s="11"/>
      <c r="I90" s="11"/>
      <c r="J90" s="11"/>
      <c r="K90" s="65" t="s">
        <v>81</v>
      </c>
      <c r="L90" s="64"/>
      <c r="M90" s="64"/>
      <c r="N90" s="64"/>
      <c r="O90" s="64"/>
      <c r="P90" s="64"/>
      <c r="Q90" s="64"/>
      <c r="R90" s="11"/>
      <c r="S90" s="12"/>
      <c r="T90" s="24"/>
    </row>
    <row r="91" spans="1:20" ht="15.75" thickBot="1" x14ac:dyDescent="0.3">
      <c r="A91" s="24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24"/>
    </row>
    <row r="92" spans="1:20" ht="3.75" customHeight="1" x14ac:dyDescent="0.25">
      <c r="A92" s="24"/>
      <c r="B92" s="10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</sheetData>
  <sheetProtection sheet="1" objects="1" scenarios="1"/>
  <mergeCells count="24">
    <mergeCell ref="E86:E87"/>
    <mergeCell ref="G86:G87"/>
    <mergeCell ref="G61:G62"/>
    <mergeCell ref="K61:K62"/>
    <mergeCell ref="I61:I62"/>
    <mergeCell ref="E72:E73"/>
    <mergeCell ref="G72:G73"/>
    <mergeCell ref="E79:E80"/>
    <mergeCell ref="G79:G80"/>
    <mergeCell ref="E61:E62"/>
    <mergeCell ref="C41:E41"/>
    <mergeCell ref="H20:I20"/>
    <mergeCell ref="H21:I21"/>
    <mergeCell ref="C38:E38"/>
    <mergeCell ref="C15:F32"/>
    <mergeCell ref="H17:I17"/>
    <mergeCell ref="B7:S7"/>
    <mergeCell ref="J18:J19"/>
    <mergeCell ref="C39:E39"/>
    <mergeCell ref="C40:E40"/>
    <mergeCell ref="J20:J21"/>
    <mergeCell ref="H18:I18"/>
    <mergeCell ref="H19:I19"/>
    <mergeCell ref="C37:E37"/>
  </mergeCells>
  <conditionalFormatting sqref="K83">
    <cfRule type="expression" dxfId="3" priority="4">
      <formula>$D$82&gt;5000</formula>
    </cfRule>
  </conditionalFormatting>
  <conditionalFormatting sqref="K82">
    <cfRule type="expression" dxfId="2" priority="3">
      <formula>$D$82&gt;3100</formula>
    </cfRule>
  </conditionalFormatting>
  <conditionalFormatting sqref="K90">
    <cfRule type="expression" dxfId="1" priority="2">
      <formula>$D$89&gt;3500</formula>
    </cfRule>
  </conditionalFormatting>
  <conditionalFormatting sqref="K89">
    <cfRule type="expression" dxfId="0" priority="1">
      <formula>$D$89&gt;2200</formula>
    </cfRule>
  </conditionalFormatting>
  <dataValidations count="1">
    <dataValidation type="list" operator="equal" allowBlank="1" showInputMessage="1" showErrorMessage="1" errorTitle="Invalid model number digits!" error="Please enter either 32, 38, 42, or 48." promptTitle="Enter 4th and 5th model # digits" prompt="Please use the drop down list or manually enter the fourth and fifth digits for your Extend-A-Gun model._x000a__x000a_EXAMPLE: If installing an Extend-A-Gun with the model number, XGA32BL-RL, either select 32 from drop down or enter it into entry field." sqref="E11">
      <formula1>$U$15:$U$18</formula1>
    </dataValidation>
  </dataValidations>
  <pageMargins left="0.7" right="0.7" top="0.75" bottom="0.75" header="0.3" footer="0.3"/>
  <pageSetup orientation="portrait" r:id="rId1"/>
  <ignoredErrors>
    <ignoredError sqref="H80 D8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R96"/>
  <sheetViews>
    <sheetView zoomScale="85" zoomScaleNormal="85" workbookViewId="0">
      <selection activeCell="AI19" sqref="AI19:AI23"/>
    </sheetView>
  </sheetViews>
  <sheetFormatPr defaultRowHeight="15" x14ac:dyDescent="0.25"/>
  <cols>
    <col min="1" max="1" width="1.42578125" style="1" customWidth="1"/>
    <col min="2" max="2" width="2.85546875" style="1" customWidth="1"/>
    <col min="3" max="3" width="4.5703125" style="1" customWidth="1"/>
    <col min="4" max="8" width="7.42578125" style="1" customWidth="1"/>
    <col min="9" max="9" width="4.5703125" customWidth="1"/>
    <col min="10" max="13" width="7.42578125" style="1" customWidth="1"/>
    <col min="14" max="15" width="2.85546875" style="1" customWidth="1"/>
    <col min="16" max="16" width="4.5703125" style="1" customWidth="1"/>
    <col min="17" max="21" width="7.42578125" style="1" customWidth="1"/>
    <col min="22" max="22" width="4.5703125" style="1" customWidth="1"/>
    <col min="23" max="26" width="7.42578125" style="1" customWidth="1"/>
    <col min="27" max="28" width="2.85546875" style="1" customWidth="1"/>
    <col min="29" max="29" width="4.5703125" style="1" customWidth="1"/>
    <col min="30" max="34" width="7.42578125" style="1" customWidth="1"/>
    <col min="35" max="35" width="4.5703125" style="1" customWidth="1"/>
    <col min="36" max="39" width="7.42578125" style="1" customWidth="1"/>
    <col min="40" max="41" width="2.85546875" style="1" customWidth="1"/>
    <col min="42" max="42" width="4.5703125" style="1" customWidth="1"/>
    <col min="43" max="47" width="7.42578125" style="1" customWidth="1"/>
    <col min="48" max="48" width="4.5703125" style="1" customWidth="1"/>
    <col min="49" max="52" width="7.42578125" style="1" customWidth="1"/>
    <col min="53" max="54" width="2.85546875" style="1" customWidth="1"/>
    <col min="55" max="55" width="16.5703125" style="1" hidden="1" customWidth="1"/>
    <col min="56" max="56" width="7" style="1" hidden="1" customWidth="1"/>
    <col min="57" max="57" width="0" style="1" hidden="1" customWidth="1"/>
    <col min="58" max="58" width="7.85546875" style="1" hidden="1" customWidth="1"/>
    <col min="59" max="59" width="1.42578125" style="1" hidden="1" customWidth="1"/>
    <col min="60" max="60" width="16.5703125" style="1" hidden="1" customWidth="1"/>
    <col min="61" max="61" width="7" style="1" hidden="1" customWidth="1"/>
    <col min="62" max="62" width="6.42578125" style="1" hidden="1" customWidth="1"/>
    <col min="63" max="63" width="7.85546875" style="1" hidden="1" customWidth="1"/>
    <col min="64" max="64" width="2.85546875" style="1" hidden="1" customWidth="1"/>
    <col min="65" max="67" width="0" style="1" hidden="1" customWidth="1"/>
    <col min="68" max="16384" width="9.140625" style="1"/>
  </cols>
  <sheetData>
    <row r="1" spans="2:70" ht="7.5" customHeight="1" thickBot="1" x14ac:dyDescent="0.3"/>
    <row r="2" spans="2:70" ht="3.75" customHeight="1" x14ac:dyDescent="0.25">
      <c r="B2" s="4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6"/>
      <c r="O2" s="4"/>
      <c r="P2" s="5"/>
      <c r="Q2" s="5"/>
      <c r="R2" s="5"/>
      <c r="S2" s="5"/>
      <c r="T2" s="5"/>
      <c r="U2" s="5"/>
      <c r="V2" s="9"/>
      <c r="W2" s="5"/>
      <c r="X2" s="5"/>
      <c r="Y2" s="5"/>
      <c r="Z2" s="5"/>
      <c r="AA2" s="5"/>
      <c r="AB2" s="4"/>
      <c r="AC2" s="5"/>
      <c r="AD2" s="5"/>
      <c r="AE2" s="5"/>
      <c r="AF2" s="5"/>
      <c r="AG2" s="5"/>
      <c r="AH2" s="5"/>
      <c r="AI2" s="9"/>
      <c r="AJ2" s="5"/>
      <c r="AK2" s="5"/>
      <c r="AL2" s="5"/>
      <c r="AM2" s="5"/>
      <c r="AN2" s="6"/>
      <c r="AO2" s="4"/>
      <c r="AP2" s="5"/>
      <c r="AQ2" s="5"/>
      <c r="AR2" s="5"/>
      <c r="AS2" s="5"/>
      <c r="AT2" s="5"/>
      <c r="AU2" s="5"/>
      <c r="AV2" s="9"/>
      <c r="AW2" s="5"/>
      <c r="AX2" s="5"/>
      <c r="AY2" s="5"/>
      <c r="AZ2" s="5"/>
      <c r="BA2" s="6"/>
    </row>
    <row r="3" spans="2:70" ht="15.75" x14ac:dyDescent="0.25">
      <c r="B3" s="32"/>
      <c r="C3" s="93" t="s">
        <v>67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33"/>
      <c r="O3" s="32"/>
      <c r="P3" s="93" t="s">
        <v>71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69"/>
      <c r="AB3" s="32"/>
      <c r="AC3" s="93" t="s">
        <v>72</v>
      </c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33"/>
      <c r="AO3" s="32"/>
      <c r="AP3" s="93" t="s">
        <v>73</v>
      </c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33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2:70" ht="15.75" x14ac:dyDescent="0.25">
      <c r="B4" s="32"/>
      <c r="C4" s="93" t="s">
        <v>66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33"/>
      <c r="O4" s="32"/>
      <c r="P4" s="93" t="s">
        <v>68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69"/>
      <c r="AB4" s="32"/>
      <c r="AC4" s="93" t="s">
        <v>69</v>
      </c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33"/>
      <c r="AO4" s="32"/>
      <c r="AP4" s="93" t="s">
        <v>70</v>
      </c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33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</row>
    <row r="5" spans="2:70" ht="6" customHeight="1" x14ac:dyDescent="0.25">
      <c r="B5" s="3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5"/>
      <c r="O5" s="32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38"/>
      <c r="AB5" s="32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35"/>
      <c r="AO5" s="32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35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2:70" ht="15.75" x14ac:dyDescent="0.25">
      <c r="B6" s="73"/>
      <c r="C6" s="93" t="s">
        <v>74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74"/>
      <c r="O6" s="73"/>
      <c r="P6" s="93" t="s">
        <v>75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74"/>
      <c r="AB6" s="73"/>
      <c r="AC6" s="93" t="s">
        <v>74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74"/>
      <c r="AO6" s="73"/>
      <c r="AP6" s="93" t="s">
        <v>75</v>
      </c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7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</row>
    <row r="7" spans="2:70" ht="6" customHeight="1" x14ac:dyDescent="0.25">
      <c r="B7" s="3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35"/>
      <c r="O7" s="32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38"/>
      <c r="AB7" s="32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35"/>
      <c r="AO7" s="32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35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</row>
    <row r="8" spans="2:70" x14ac:dyDescent="0.25">
      <c r="B8" s="32"/>
      <c r="C8" s="88" t="s">
        <v>34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36"/>
      <c r="O8" s="32"/>
      <c r="P8" s="88" t="s">
        <v>36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29"/>
      <c r="AB8" s="32"/>
      <c r="AC8" s="88" t="s">
        <v>34</v>
      </c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36"/>
      <c r="AO8" s="32"/>
      <c r="AP8" s="88" t="s">
        <v>36</v>
      </c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36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</row>
    <row r="9" spans="2:70" x14ac:dyDescent="0.25">
      <c r="B9" s="32"/>
      <c r="C9" s="88" t="s">
        <v>35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36"/>
      <c r="O9" s="32"/>
      <c r="P9" s="88" t="s">
        <v>35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29"/>
      <c r="AB9" s="32"/>
      <c r="AC9" s="88" t="s">
        <v>35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36"/>
      <c r="AO9" s="32"/>
      <c r="AP9" s="88" t="s">
        <v>35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36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</row>
    <row r="10" spans="2:70" ht="6" customHeight="1" x14ac:dyDescent="0.25">
      <c r="B10" s="3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35"/>
      <c r="O10" s="32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38"/>
      <c r="AB10" s="32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35"/>
      <c r="AO10" s="32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35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</row>
    <row r="11" spans="2:70" x14ac:dyDescent="0.25">
      <c r="B11" s="32"/>
      <c r="C11" s="37" t="s">
        <v>0</v>
      </c>
      <c r="D11" s="37" t="s">
        <v>1</v>
      </c>
      <c r="E11" s="37" t="s">
        <v>2</v>
      </c>
      <c r="F11" s="37" t="s">
        <v>3</v>
      </c>
      <c r="G11" s="37" t="s">
        <v>4</v>
      </c>
      <c r="H11" s="38"/>
      <c r="I11" s="42" t="s">
        <v>0</v>
      </c>
      <c r="J11" s="42" t="s">
        <v>1</v>
      </c>
      <c r="K11" s="42" t="s">
        <v>2</v>
      </c>
      <c r="L11" s="42" t="s">
        <v>3</v>
      </c>
      <c r="M11" s="42" t="s">
        <v>4</v>
      </c>
      <c r="N11" s="35"/>
      <c r="O11" s="32"/>
      <c r="P11" s="37" t="s">
        <v>0</v>
      </c>
      <c r="Q11" s="37" t="s">
        <v>1</v>
      </c>
      <c r="R11" s="37" t="s">
        <v>2</v>
      </c>
      <c r="S11" s="37" t="s">
        <v>3</v>
      </c>
      <c r="T11" s="37" t="s">
        <v>4</v>
      </c>
      <c r="U11" s="38"/>
      <c r="V11" s="37" t="s">
        <v>0</v>
      </c>
      <c r="W11" s="37" t="s">
        <v>1</v>
      </c>
      <c r="X11" s="37" t="s">
        <v>2</v>
      </c>
      <c r="Y11" s="37" t="s">
        <v>3</v>
      </c>
      <c r="Z11" s="37" t="s">
        <v>4</v>
      </c>
      <c r="AA11" s="38"/>
      <c r="AB11" s="32"/>
      <c r="AC11" s="37" t="s">
        <v>0</v>
      </c>
      <c r="AD11" s="37" t="s">
        <v>1</v>
      </c>
      <c r="AE11" s="37" t="s">
        <v>2</v>
      </c>
      <c r="AF11" s="37" t="s">
        <v>3</v>
      </c>
      <c r="AG11" s="37" t="s">
        <v>4</v>
      </c>
      <c r="AH11" s="39"/>
      <c r="AI11" s="37" t="s">
        <v>0</v>
      </c>
      <c r="AJ11" s="37" t="s">
        <v>1</v>
      </c>
      <c r="AK11" s="37" t="s">
        <v>2</v>
      </c>
      <c r="AL11" s="37" t="s">
        <v>3</v>
      </c>
      <c r="AM11" s="37" t="s">
        <v>4</v>
      </c>
      <c r="AN11" s="35"/>
      <c r="AO11" s="32"/>
      <c r="AP11" s="37" t="s">
        <v>0</v>
      </c>
      <c r="AQ11" s="37" t="s">
        <v>1</v>
      </c>
      <c r="AR11" s="37" t="s">
        <v>2</v>
      </c>
      <c r="AS11" s="37" t="s">
        <v>3</v>
      </c>
      <c r="AT11" s="37" t="s">
        <v>4</v>
      </c>
      <c r="AU11" s="39"/>
      <c r="AV11" s="37" t="s">
        <v>0</v>
      </c>
      <c r="AW11" s="37" t="s">
        <v>1</v>
      </c>
      <c r="AX11" s="37" t="s">
        <v>2</v>
      </c>
      <c r="AY11" s="37" t="s">
        <v>3</v>
      </c>
      <c r="AZ11" s="37" t="s">
        <v>4</v>
      </c>
      <c r="BA11" s="35"/>
      <c r="BB11" s="34"/>
      <c r="BC11" s="40" t="s">
        <v>28</v>
      </c>
      <c r="BD11" s="40"/>
      <c r="BE11" s="40"/>
      <c r="BF11" s="40">
        <v>17.75</v>
      </c>
      <c r="BG11" s="34"/>
      <c r="BH11" s="40" t="s">
        <v>29</v>
      </c>
      <c r="BI11" s="40"/>
      <c r="BJ11" s="40"/>
      <c r="BK11" s="40">
        <v>23.75</v>
      </c>
      <c r="BL11" s="34"/>
      <c r="BM11" s="34"/>
      <c r="BN11" s="34" t="s">
        <v>32</v>
      </c>
      <c r="BO11" s="34" t="s">
        <v>33</v>
      </c>
      <c r="BP11" s="34"/>
      <c r="BQ11" s="34"/>
      <c r="BR11" s="34"/>
    </row>
    <row r="12" spans="2:70" x14ac:dyDescent="0.25">
      <c r="B12" s="32"/>
      <c r="C12" s="94">
        <v>1</v>
      </c>
      <c r="D12" s="37">
        <v>1</v>
      </c>
      <c r="E12" s="41">
        <f>$BD$30+$C$12+D12</f>
        <v>17.7</v>
      </c>
      <c r="F12" s="41">
        <v>8</v>
      </c>
      <c r="G12" s="41">
        <f>$BD$27-D12</f>
        <v>14</v>
      </c>
      <c r="H12" s="38"/>
      <c r="I12" s="94">
        <v>8</v>
      </c>
      <c r="J12" s="42">
        <v>1</v>
      </c>
      <c r="K12" s="41">
        <f>$BD$30+$I$12+J12</f>
        <v>24.7</v>
      </c>
      <c r="L12" s="41">
        <v>11</v>
      </c>
      <c r="M12" s="41">
        <f>$BD$27-J12</f>
        <v>14</v>
      </c>
      <c r="N12" s="43"/>
      <c r="O12" s="32"/>
      <c r="P12" s="92">
        <v>1</v>
      </c>
      <c r="Q12" s="37">
        <v>1</v>
      </c>
      <c r="R12" s="41">
        <f>$BD$30+P12+Q12</f>
        <v>17.7</v>
      </c>
      <c r="S12" s="41">
        <f>(P12+Q12+$BD$30)/(($BO$12/$BO$13)-1)</f>
        <v>7.5857142857142845</v>
      </c>
      <c r="T12" s="41">
        <f>$BD$28-Q12</f>
        <v>14.75</v>
      </c>
      <c r="U12" s="38"/>
      <c r="V12" s="94">
        <v>8</v>
      </c>
      <c r="W12" s="37">
        <v>1</v>
      </c>
      <c r="X12" s="41">
        <f>$BD$30+V12+W12</f>
        <v>24.7</v>
      </c>
      <c r="Y12" s="41">
        <f>(V12+W12+$BD$30)/(($BO$12/$BO$13)-1)</f>
        <v>10.585714285714285</v>
      </c>
      <c r="Z12" s="41">
        <f>$BD$28-W12</f>
        <v>14.75</v>
      </c>
      <c r="AA12" s="46"/>
      <c r="AB12" s="32"/>
      <c r="AC12" s="94">
        <v>1</v>
      </c>
      <c r="AD12" s="37">
        <v>1</v>
      </c>
      <c r="AE12" s="41">
        <f>$BI$30+AC12+AD12</f>
        <v>24.6</v>
      </c>
      <c r="AF12" s="41">
        <v>11</v>
      </c>
      <c r="AG12" s="41">
        <f>$BI$27-AD12</f>
        <v>20</v>
      </c>
      <c r="AH12" s="39"/>
      <c r="AI12" s="94">
        <v>10</v>
      </c>
      <c r="AJ12" s="37">
        <v>1</v>
      </c>
      <c r="AK12" s="41">
        <f>$BI$30+AI12+AJ12</f>
        <v>33.6</v>
      </c>
      <c r="AL12" s="41">
        <f>(AI12+AJ12+$BI$30)/(($BN$12/$BN$13)-1)</f>
        <v>13.745454545454544</v>
      </c>
      <c r="AM12" s="41">
        <f>$BI$27-AJ12</f>
        <v>20</v>
      </c>
      <c r="AN12" s="43"/>
      <c r="AO12" s="32"/>
      <c r="AP12" s="94">
        <v>1</v>
      </c>
      <c r="AQ12" s="37">
        <v>1</v>
      </c>
      <c r="AR12" s="41">
        <f>$BI$30+AP12+AQ12</f>
        <v>24.6</v>
      </c>
      <c r="AS12" s="41">
        <f>(AP12+AQ12+$BI$30)/(($BO$12/$BO$13)-1)</f>
        <v>10.542857142857143</v>
      </c>
      <c r="AT12" s="41">
        <f t="shared" ref="AT12:AT19" si="0">$BI$28-AQ12</f>
        <v>20.75</v>
      </c>
      <c r="AU12" s="39"/>
      <c r="AV12" s="94">
        <v>10</v>
      </c>
      <c r="AW12" s="37">
        <v>1</v>
      </c>
      <c r="AX12" s="41">
        <f>$BI$30+AV12+AW12</f>
        <v>33.6</v>
      </c>
      <c r="AY12" s="41">
        <v>15</v>
      </c>
      <c r="AZ12" s="41">
        <f>$BI$28-AW12</f>
        <v>20.75</v>
      </c>
      <c r="BA12" s="43"/>
      <c r="BB12" s="34"/>
      <c r="BC12" s="89" t="s">
        <v>20</v>
      </c>
      <c r="BD12" s="90"/>
      <c r="BE12" s="90"/>
      <c r="BF12" s="91"/>
      <c r="BG12" s="34"/>
      <c r="BH12" s="89" t="s">
        <v>20</v>
      </c>
      <c r="BI12" s="90"/>
      <c r="BJ12" s="90"/>
      <c r="BK12" s="91"/>
      <c r="BL12" s="34"/>
      <c r="BM12" s="44" t="s">
        <v>30</v>
      </c>
      <c r="BN12" s="44">
        <v>3100</v>
      </c>
      <c r="BO12" s="44">
        <v>5000</v>
      </c>
      <c r="BP12" s="34"/>
      <c r="BQ12" s="34"/>
      <c r="BR12" s="34"/>
    </row>
    <row r="13" spans="2:70" x14ac:dyDescent="0.25">
      <c r="B13" s="32"/>
      <c r="C13" s="95"/>
      <c r="D13" s="37">
        <v>2</v>
      </c>
      <c r="E13" s="41">
        <f>$BD$30+$C$12+D13</f>
        <v>18.7</v>
      </c>
      <c r="F13" s="41">
        <f>($C$12+D13+$BD$30)/(($BN$12/$BN$13)-1)</f>
        <v>7.6499999999999995</v>
      </c>
      <c r="G13" s="41">
        <f>$BD$27-D13</f>
        <v>13</v>
      </c>
      <c r="H13" s="38"/>
      <c r="I13" s="95"/>
      <c r="J13" s="42">
        <v>2</v>
      </c>
      <c r="K13" s="41">
        <f>$BD$30+$I$12+J13</f>
        <v>25.7</v>
      </c>
      <c r="L13" s="41">
        <f>($I$12+J13+$BD$30)/(($BN$12/$BN$13)-1)</f>
        <v>10.513636363636362</v>
      </c>
      <c r="M13" s="41">
        <f>$BD$27-J13</f>
        <v>13</v>
      </c>
      <c r="N13" s="43"/>
      <c r="O13" s="32"/>
      <c r="P13" s="92"/>
      <c r="Q13" s="37">
        <v>2</v>
      </c>
      <c r="R13" s="41">
        <f>$BD$30+P12+Q13</f>
        <v>18.7</v>
      </c>
      <c r="S13" s="41">
        <v>9</v>
      </c>
      <c r="T13" s="41">
        <f t="shared" ref="T13:T15" si="1">$BD$28-Q13</f>
        <v>13.75</v>
      </c>
      <c r="U13" s="38"/>
      <c r="V13" s="95"/>
      <c r="W13" s="37">
        <v>2</v>
      </c>
      <c r="X13" s="41">
        <f>$BD$30+V12+W13</f>
        <v>25.7</v>
      </c>
      <c r="Y13" s="41">
        <v>12</v>
      </c>
      <c r="Z13" s="41">
        <f>$BD$28-W13</f>
        <v>13.75</v>
      </c>
      <c r="AA13" s="46"/>
      <c r="AB13" s="32"/>
      <c r="AC13" s="95"/>
      <c r="AD13" s="37">
        <v>2</v>
      </c>
      <c r="AE13" s="41">
        <f>$BI$30+AC12+AD13</f>
        <v>25.6</v>
      </c>
      <c r="AF13" s="41">
        <v>11</v>
      </c>
      <c r="AG13" s="41">
        <f t="shared" ref="AG13:AG17" si="2">$BI$27-AD13</f>
        <v>19</v>
      </c>
      <c r="AH13" s="39"/>
      <c r="AI13" s="95"/>
      <c r="AJ13" s="37">
        <v>2</v>
      </c>
      <c r="AK13" s="41">
        <f>$BI$30+AI12+AJ13</f>
        <v>34.6</v>
      </c>
      <c r="AL13" s="41">
        <v>15</v>
      </c>
      <c r="AM13" s="41">
        <f t="shared" ref="AM13:AM16" si="3">$BI$27-AJ13</f>
        <v>19</v>
      </c>
      <c r="AN13" s="43"/>
      <c r="AO13" s="32"/>
      <c r="AP13" s="95"/>
      <c r="AQ13" s="37">
        <v>2</v>
      </c>
      <c r="AR13" s="41">
        <f>$BI$30+AP12+AQ13</f>
        <v>25.6</v>
      </c>
      <c r="AS13" s="41">
        <f>(AP12+AQ13+$BI$30)/(($BO$12/$BO$13)-1)</f>
        <v>10.971428571428572</v>
      </c>
      <c r="AT13" s="41">
        <f t="shared" si="0"/>
        <v>19.75</v>
      </c>
      <c r="AU13" s="39"/>
      <c r="AV13" s="95"/>
      <c r="AW13" s="37">
        <v>2</v>
      </c>
      <c r="AX13" s="41">
        <f>$BI$30+AV12+AW13</f>
        <v>34.6</v>
      </c>
      <c r="AY13" s="41">
        <f>(AV12+AW13+$BI$30)/(($BO$12/$BO$13)-1)</f>
        <v>14.828571428571427</v>
      </c>
      <c r="AZ13" s="41">
        <f>$BI$28-AW13</f>
        <v>19.75</v>
      </c>
      <c r="BA13" s="43"/>
      <c r="BB13" s="34"/>
      <c r="BC13" s="44"/>
      <c r="BD13" s="44" t="s">
        <v>17</v>
      </c>
      <c r="BE13" s="44" t="s">
        <v>18</v>
      </c>
      <c r="BF13" s="44" t="s">
        <v>15</v>
      </c>
      <c r="BG13" s="34"/>
      <c r="BH13" s="44"/>
      <c r="BI13" s="44" t="s">
        <v>17</v>
      </c>
      <c r="BJ13" s="44" t="s">
        <v>18</v>
      </c>
      <c r="BK13" s="44" t="s">
        <v>15</v>
      </c>
      <c r="BL13" s="34"/>
      <c r="BM13" s="44" t="s">
        <v>31</v>
      </c>
      <c r="BN13" s="44">
        <v>900</v>
      </c>
      <c r="BO13" s="44">
        <v>1500</v>
      </c>
      <c r="BP13" s="34"/>
      <c r="BQ13" s="34"/>
      <c r="BR13" s="34"/>
    </row>
    <row r="14" spans="2:70" x14ac:dyDescent="0.25">
      <c r="B14" s="32"/>
      <c r="C14" s="95"/>
      <c r="D14" s="37">
        <v>3</v>
      </c>
      <c r="E14" s="41">
        <f>$BD$30+$C$12+D14</f>
        <v>19.7</v>
      </c>
      <c r="F14" s="41">
        <v>9</v>
      </c>
      <c r="G14" s="41">
        <f>$BD$27-D14</f>
        <v>12</v>
      </c>
      <c r="H14" s="38"/>
      <c r="I14" s="95"/>
      <c r="J14" s="42">
        <v>3</v>
      </c>
      <c r="K14" s="41">
        <f>$BD$30+$I$12+J14</f>
        <v>26.7</v>
      </c>
      <c r="L14" s="41">
        <f>($I$12+J14+$BD$30)/(($BN$12/$BN$13)-1)</f>
        <v>10.922727272727272</v>
      </c>
      <c r="M14" s="41">
        <f>$BD$27-J14</f>
        <v>12</v>
      </c>
      <c r="N14" s="43"/>
      <c r="O14" s="32"/>
      <c r="P14" s="92"/>
      <c r="Q14" s="37">
        <v>3</v>
      </c>
      <c r="R14" s="41">
        <f>$BD$30+P12+Q14</f>
        <v>19.7</v>
      </c>
      <c r="S14" s="41">
        <v>9</v>
      </c>
      <c r="T14" s="41">
        <f t="shared" si="1"/>
        <v>12.75</v>
      </c>
      <c r="U14" s="38"/>
      <c r="V14" s="95"/>
      <c r="W14" s="37">
        <v>3</v>
      </c>
      <c r="X14" s="41">
        <f>$BD$30+V12+W14</f>
        <v>26.7</v>
      </c>
      <c r="Y14" s="41">
        <v>12</v>
      </c>
      <c r="Z14" s="41">
        <f>$BD$28-W14</f>
        <v>12.75</v>
      </c>
      <c r="AA14" s="46"/>
      <c r="AB14" s="32"/>
      <c r="AC14" s="95"/>
      <c r="AD14" s="37">
        <v>3</v>
      </c>
      <c r="AE14" s="41">
        <f>$BI$30+AC12+AD14</f>
        <v>26.6</v>
      </c>
      <c r="AF14" s="41">
        <f>(AC12+AD14+$BI$30)/(($BN$12/$BN$13)-1)</f>
        <v>10.881818181818181</v>
      </c>
      <c r="AG14" s="41">
        <f t="shared" si="2"/>
        <v>18</v>
      </c>
      <c r="AH14" s="39"/>
      <c r="AI14" s="95"/>
      <c r="AJ14" s="37">
        <v>3</v>
      </c>
      <c r="AK14" s="41">
        <f>$BI$30+AI12+AJ14</f>
        <v>35.6</v>
      </c>
      <c r="AL14" s="41">
        <f>(AI12+AJ14+$BI$30)/(($BN$12/$BN$13)-1)</f>
        <v>14.563636363636363</v>
      </c>
      <c r="AM14" s="41">
        <f t="shared" si="3"/>
        <v>18</v>
      </c>
      <c r="AN14" s="43"/>
      <c r="AO14" s="32"/>
      <c r="AP14" s="95"/>
      <c r="AQ14" s="37">
        <v>3</v>
      </c>
      <c r="AR14" s="41">
        <f>$BI$30+AP12+AQ14</f>
        <v>26.6</v>
      </c>
      <c r="AS14" s="41">
        <v>12</v>
      </c>
      <c r="AT14" s="41">
        <f t="shared" si="0"/>
        <v>18.75</v>
      </c>
      <c r="AU14" s="39"/>
      <c r="AV14" s="95"/>
      <c r="AW14" s="37">
        <v>3</v>
      </c>
      <c r="AX14" s="41">
        <f>$BI$30+AV12+AW14</f>
        <v>35.6</v>
      </c>
      <c r="AY14" s="41">
        <v>16</v>
      </c>
      <c r="AZ14" s="41">
        <f>$BI$28-AW14</f>
        <v>18.75</v>
      </c>
      <c r="BA14" s="43"/>
      <c r="BB14" s="34"/>
      <c r="BC14" s="44" t="s">
        <v>19</v>
      </c>
      <c r="BD14" s="44">
        <v>1.5</v>
      </c>
      <c r="BE14" s="44">
        <v>1.5</v>
      </c>
      <c r="BF14" s="44">
        <f>$BF$11-0.5*BD14-0.5*BE14</f>
        <v>16.25</v>
      </c>
      <c r="BG14" s="34"/>
      <c r="BH14" s="44" t="s">
        <v>19</v>
      </c>
      <c r="BI14" s="44">
        <v>1.5</v>
      </c>
      <c r="BJ14" s="44">
        <v>1.5</v>
      </c>
      <c r="BK14" s="44">
        <f>$BK$11-0.5*BI14-0.5*BJ14</f>
        <v>22.25</v>
      </c>
      <c r="BL14" s="34"/>
      <c r="BM14" s="34"/>
      <c r="BN14" s="34"/>
      <c r="BO14" s="34"/>
      <c r="BP14" s="34"/>
      <c r="BQ14" s="34"/>
      <c r="BR14" s="34"/>
    </row>
    <row r="15" spans="2:70" x14ac:dyDescent="0.25">
      <c r="B15" s="32"/>
      <c r="C15" s="95"/>
      <c r="D15" s="37">
        <v>4</v>
      </c>
      <c r="E15" s="41">
        <f>$BD$30+$C$12+D15</f>
        <v>20.7</v>
      </c>
      <c r="F15" s="41">
        <v>9</v>
      </c>
      <c r="G15" s="41">
        <f>$BD$27-D15</f>
        <v>11</v>
      </c>
      <c r="H15" s="38"/>
      <c r="I15" s="96"/>
      <c r="J15" s="42">
        <v>4</v>
      </c>
      <c r="K15" s="41">
        <f>$BD$30+$I$12+J15</f>
        <v>27.7</v>
      </c>
      <c r="L15" s="41">
        <v>12</v>
      </c>
      <c r="M15" s="41">
        <f>$BD$27-J15</f>
        <v>11</v>
      </c>
      <c r="N15" s="43"/>
      <c r="O15" s="32"/>
      <c r="P15" s="92"/>
      <c r="Q15" s="37">
        <v>4</v>
      </c>
      <c r="R15" s="41">
        <f>$BD$30+P12+Q15</f>
        <v>20.7</v>
      </c>
      <c r="S15" s="41">
        <f>(P12+Q15+$BD$30)/(($BO$12/$BO$13)-1)</f>
        <v>8.8714285714285701</v>
      </c>
      <c r="T15" s="41">
        <f t="shared" si="1"/>
        <v>11.75</v>
      </c>
      <c r="U15" s="38"/>
      <c r="V15" s="96"/>
      <c r="W15" s="37">
        <v>4</v>
      </c>
      <c r="X15" s="41">
        <f>$BD$30+V12+W15</f>
        <v>27.7</v>
      </c>
      <c r="Y15" s="41">
        <f>(V12+W15+$BD$30)/(($BO$12/$BO$13)-1)</f>
        <v>11.87142857142857</v>
      </c>
      <c r="Z15" s="41">
        <f>$BD$28-W15</f>
        <v>11.75</v>
      </c>
      <c r="AA15" s="46"/>
      <c r="AB15" s="32"/>
      <c r="AC15" s="95"/>
      <c r="AD15" s="37">
        <v>4</v>
      </c>
      <c r="AE15" s="41">
        <f>$BI$30+AC12+AD15</f>
        <v>27.6</v>
      </c>
      <c r="AF15" s="41">
        <v>12</v>
      </c>
      <c r="AG15" s="41">
        <f t="shared" si="2"/>
        <v>17</v>
      </c>
      <c r="AH15" s="39"/>
      <c r="AI15" s="95"/>
      <c r="AJ15" s="37">
        <v>4</v>
      </c>
      <c r="AK15" s="41">
        <f>$BI$30+AI12+AJ15</f>
        <v>36.6</v>
      </c>
      <c r="AL15" s="41">
        <f>(AI12+AJ15+$BI$30)/(($BN$12/$BN$13)-1)</f>
        <v>14.972727272727273</v>
      </c>
      <c r="AM15" s="41">
        <f t="shared" si="3"/>
        <v>17</v>
      </c>
      <c r="AN15" s="43"/>
      <c r="AO15" s="32"/>
      <c r="AP15" s="95"/>
      <c r="AQ15" s="37">
        <v>4</v>
      </c>
      <c r="AR15" s="41">
        <f>$BI$30+AP12+AQ15</f>
        <v>27.6</v>
      </c>
      <c r="AS15" s="41">
        <f>(AP12+AQ15+$BI$30)/(($BO$12/$BO$13)-1)</f>
        <v>11.828571428571429</v>
      </c>
      <c r="AT15" s="41">
        <f t="shared" si="0"/>
        <v>17.75</v>
      </c>
      <c r="AU15" s="39"/>
      <c r="AV15" s="95"/>
      <c r="AW15" s="37">
        <v>4</v>
      </c>
      <c r="AX15" s="41">
        <f>$BI$30+AV12+AW15</f>
        <v>36.6</v>
      </c>
      <c r="AY15" s="41">
        <f>(AV12+AW15+$BI$30)/(($BO$12/$BO$13)-1)</f>
        <v>15.685714285714285</v>
      </c>
      <c r="AZ15" s="41">
        <f>$BI$28-AW15</f>
        <v>17.75</v>
      </c>
      <c r="BA15" s="43"/>
      <c r="BB15" s="34"/>
      <c r="BC15" s="44" t="s">
        <v>21</v>
      </c>
      <c r="BD15" s="44">
        <v>2</v>
      </c>
      <c r="BE15" s="44">
        <v>2</v>
      </c>
      <c r="BF15" s="44">
        <f>$BF$11-0.5*BD15-0.5*BE15</f>
        <v>15.75</v>
      </c>
      <c r="BG15" s="34"/>
      <c r="BH15" s="44" t="s">
        <v>21</v>
      </c>
      <c r="BI15" s="44">
        <v>2</v>
      </c>
      <c r="BJ15" s="44">
        <v>2</v>
      </c>
      <c r="BK15" s="44">
        <f>$BK$11-0.5*BI15-0.5*BJ15</f>
        <v>21.75</v>
      </c>
      <c r="BL15" s="34"/>
      <c r="BM15" s="34"/>
      <c r="BN15" s="34"/>
      <c r="BO15" s="34"/>
      <c r="BP15" s="34"/>
      <c r="BQ15" s="34"/>
      <c r="BR15" s="34"/>
    </row>
    <row r="16" spans="2:70" x14ac:dyDescent="0.25">
      <c r="B16" s="32"/>
      <c r="C16" s="96"/>
      <c r="D16" s="37">
        <v>5</v>
      </c>
      <c r="E16" s="41">
        <f>$BD$30+$C$12+D16</f>
        <v>21.7</v>
      </c>
      <c r="F16" s="41">
        <f>($C$12+D16+$BD$30)/(($BN$12/$BN$13)-1)</f>
        <v>8.877272727272727</v>
      </c>
      <c r="G16" s="41">
        <f>$BD$27-D16</f>
        <v>10</v>
      </c>
      <c r="H16" s="38"/>
      <c r="I16" s="45"/>
      <c r="J16" s="38"/>
      <c r="K16" s="38"/>
      <c r="L16" s="38"/>
      <c r="M16" s="38"/>
      <c r="N16" s="43"/>
      <c r="O16" s="32"/>
      <c r="P16" s="92"/>
      <c r="Q16" s="37">
        <v>5</v>
      </c>
      <c r="R16" s="41">
        <f>$BD$30+P12+Q16</f>
        <v>21.7</v>
      </c>
      <c r="S16" s="41">
        <v>10</v>
      </c>
      <c r="T16" s="41">
        <f t="shared" ref="T16:T17" si="4">$BD$28-Q16</f>
        <v>10.75</v>
      </c>
      <c r="U16" s="38"/>
      <c r="V16" s="38"/>
      <c r="W16" s="38"/>
      <c r="X16" s="46"/>
      <c r="Y16" s="46"/>
      <c r="Z16" s="46"/>
      <c r="AA16" s="46"/>
      <c r="AB16" s="32"/>
      <c r="AC16" s="95"/>
      <c r="AD16" s="37">
        <v>5</v>
      </c>
      <c r="AE16" s="41">
        <f>$BI$30+AC12+AD16</f>
        <v>28.6</v>
      </c>
      <c r="AF16" s="41">
        <f>(AC12+AD16+$BI$30)/(($BN$12/$BN$13)-1)</f>
        <v>11.7</v>
      </c>
      <c r="AG16" s="41">
        <f t="shared" si="2"/>
        <v>16</v>
      </c>
      <c r="AH16" s="39"/>
      <c r="AI16" s="96"/>
      <c r="AJ16" s="37">
        <v>5</v>
      </c>
      <c r="AK16" s="41">
        <f>$BI$30+AI12+AJ16</f>
        <v>37.6</v>
      </c>
      <c r="AL16" s="41">
        <v>16</v>
      </c>
      <c r="AM16" s="41">
        <f t="shared" si="3"/>
        <v>16</v>
      </c>
      <c r="AN16" s="43"/>
      <c r="AO16" s="32"/>
      <c r="AP16" s="95"/>
      <c r="AQ16" s="37">
        <v>5</v>
      </c>
      <c r="AR16" s="41">
        <f>$BI$30+AP12+AQ16</f>
        <v>28.6</v>
      </c>
      <c r="AS16" s="41">
        <v>13</v>
      </c>
      <c r="AT16" s="41">
        <f t="shared" si="0"/>
        <v>16.75</v>
      </c>
      <c r="AU16" s="39"/>
      <c r="AV16" s="96"/>
      <c r="AW16" s="37">
        <v>5</v>
      </c>
      <c r="AX16" s="41">
        <f>$BI$30+AV12+AW16</f>
        <v>37.6</v>
      </c>
      <c r="AY16" s="41">
        <v>17</v>
      </c>
      <c r="AZ16" s="41">
        <f>$BI$28-AW16</f>
        <v>16.75</v>
      </c>
      <c r="BA16" s="43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</row>
    <row r="17" spans="2:70" x14ac:dyDescent="0.25">
      <c r="B17" s="32"/>
      <c r="C17" s="38"/>
      <c r="D17" s="38"/>
      <c r="E17" s="38"/>
      <c r="F17" s="38"/>
      <c r="G17" s="38"/>
      <c r="H17" s="38"/>
      <c r="I17" s="42" t="s">
        <v>0</v>
      </c>
      <c r="J17" s="42" t="s">
        <v>1</v>
      </c>
      <c r="K17" s="42" t="s">
        <v>2</v>
      </c>
      <c r="L17" s="42" t="s">
        <v>3</v>
      </c>
      <c r="M17" s="42" t="s">
        <v>4</v>
      </c>
      <c r="N17" s="43"/>
      <c r="O17" s="32"/>
      <c r="P17" s="92"/>
      <c r="Q17" s="37">
        <v>6</v>
      </c>
      <c r="R17" s="41">
        <f>$BD$30+P12+Q17</f>
        <v>22.7</v>
      </c>
      <c r="S17" s="41">
        <f>(P12+Q17+$BD$30)/(($BO$12/$BO$13)-1)</f>
        <v>9.7285714285714278</v>
      </c>
      <c r="T17" s="41">
        <f t="shared" si="4"/>
        <v>9.75</v>
      </c>
      <c r="U17" s="38"/>
      <c r="V17" s="37" t="s">
        <v>0</v>
      </c>
      <c r="W17" s="37" t="s">
        <v>1</v>
      </c>
      <c r="X17" s="37" t="s">
        <v>2</v>
      </c>
      <c r="Y17" s="37" t="s">
        <v>3</v>
      </c>
      <c r="Z17" s="37" t="s">
        <v>4</v>
      </c>
      <c r="AA17" s="46"/>
      <c r="AB17" s="32"/>
      <c r="AC17" s="95"/>
      <c r="AD17" s="37">
        <v>6</v>
      </c>
      <c r="AE17" s="41">
        <f>$BI$30+AC12+AD17</f>
        <v>29.6</v>
      </c>
      <c r="AF17" s="41">
        <v>13</v>
      </c>
      <c r="AG17" s="41">
        <f t="shared" si="2"/>
        <v>15</v>
      </c>
      <c r="AH17" s="39"/>
      <c r="AI17" s="39"/>
      <c r="AJ17" s="39"/>
      <c r="AK17" s="39"/>
      <c r="AL17" s="39"/>
      <c r="AM17" s="39"/>
      <c r="AN17" s="43"/>
      <c r="AO17" s="32"/>
      <c r="AP17" s="95"/>
      <c r="AQ17" s="37">
        <v>6</v>
      </c>
      <c r="AR17" s="41">
        <f>$BI$30+AP12+AQ17</f>
        <v>29.6</v>
      </c>
      <c r="AS17" s="41">
        <f>(AP12+AQ17+$BI$30)/(($BO$12/$BO$13)-1)</f>
        <v>12.685714285714285</v>
      </c>
      <c r="AT17" s="41">
        <f t="shared" si="0"/>
        <v>15.75</v>
      </c>
      <c r="AU17" s="39"/>
      <c r="AV17" s="39"/>
      <c r="AW17" s="39"/>
      <c r="AX17" s="39"/>
      <c r="AY17" s="39"/>
      <c r="AZ17" s="39"/>
      <c r="BA17" s="43"/>
      <c r="BB17" s="34"/>
      <c r="BC17" s="89" t="s">
        <v>22</v>
      </c>
      <c r="BD17" s="90"/>
      <c r="BE17" s="90"/>
      <c r="BF17" s="91"/>
      <c r="BG17" s="34"/>
      <c r="BH17" s="89" t="s">
        <v>22</v>
      </c>
      <c r="BI17" s="90"/>
      <c r="BJ17" s="90"/>
      <c r="BK17" s="91"/>
      <c r="BL17" s="34"/>
      <c r="BM17" s="34"/>
      <c r="BN17" s="34"/>
      <c r="BO17" s="34"/>
      <c r="BP17" s="34"/>
      <c r="BQ17" s="34"/>
      <c r="BR17" s="34"/>
    </row>
    <row r="18" spans="2:70" x14ac:dyDescent="0.25">
      <c r="B18" s="32"/>
      <c r="C18" s="37" t="s">
        <v>0</v>
      </c>
      <c r="D18" s="37" t="s">
        <v>1</v>
      </c>
      <c r="E18" s="37" t="s">
        <v>2</v>
      </c>
      <c r="F18" s="37" t="s">
        <v>3</v>
      </c>
      <c r="G18" s="37" t="s">
        <v>4</v>
      </c>
      <c r="H18" s="38"/>
      <c r="I18" s="94">
        <v>9</v>
      </c>
      <c r="J18" s="42">
        <v>1</v>
      </c>
      <c r="K18" s="41">
        <f>$BD$30+$I$18+J18</f>
        <v>25.7</v>
      </c>
      <c r="L18" s="41">
        <f>($I$18+J18+$BD$30)/(($BN$12/$BN$13)-1)</f>
        <v>10.513636363636362</v>
      </c>
      <c r="M18" s="41">
        <f>$BD$27-J18</f>
        <v>14</v>
      </c>
      <c r="N18" s="35"/>
      <c r="O18" s="32"/>
      <c r="P18" s="38"/>
      <c r="Q18" s="38"/>
      <c r="R18" s="38"/>
      <c r="S18" s="38"/>
      <c r="T18" s="38"/>
      <c r="U18" s="38"/>
      <c r="V18" s="94">
        <v>9</v>
      </c>
      <c r="W18" s="37">
        <v>1</v>
      </c>
      <c r="X18" s="41">
        <f>$BD$30+V18+W18</f>
        <v>25.7</v>
      </c>
      <c r="Y18" s="41">
        <v>12</v>
      </c>
      <c r="Z18" s="41">
        <f>$BD$28-W18</f>
        <v>14.75</v>
      </c>
      <c r="AA18" s="38"/>
      <c r="AB18" s="32"/>
      <c r="AC18" s="95"/>
      <c r="AD18" s="37">
        <v>7</v>
      </c>
      <c r="AE18" s="41">
        <f>$BI$30+AC12+AD18</f>
        <v>30.6</v>
      </c>
      <c r="AF18" s="41">
        <f>(AC12+AD18+$BI$30)/(($BN$12/$BN$13)-1)</f>
        <v>12.518181818181818</v>
      </c>
      <c r="AG18" s="41">
        <f t="shared" ref="AG18:AG19" si="5">$BI$27-AD18</f>
        <v>14</v>
      </c>
      <c r="AH18" s="39"/>
      <c r="AI18" s="37" t="s">
        <v>0</v>
      </c>
      <c r="AJ18" s="37" t="s">
        <v>1</v>
      </c>
      <c r="AK18" s="37" t="s">
        <v>2</v>
      </c>
      <c r="AL18" s="37" t="s">
        <v>3</v>
      </c>
      <c r="AM18" s="37" t="s">
        <v>4</v>
      </c>
      <c r="AN18" s="35"/>
      <c r="AO18" s="32"/>
      <c r="AP18" s="95"/>
      <c r="AQ18" s="37">
        <v>7</v>
      </c>
      <c r="AR18" s="41">
        <f>$BI$30+AP12+AQ18</f>
        <v>30.6</v>
      </c>
      <c r="AS18" s="41">
        <v>14</v>
      </c>
      <c r="AT18" s="41">
        <f t="shared" si="0"/>
        <v>14.75</v>
      </c>
      <c r="AU18" s="39"/>
      <c r="AV18" s="37" t="s">
        <v>0</v>
      </c>
      <c r="AW18" s="37" t="s">
        <v>1</v>
      </c>
      <c r="AX18" s="37" t="s">
        <v>2</v>
      </c>
      <c r="AY18" s="37" t="s">
        <v>3</v>
      </c>
      <c r="AZ18" s="37" t="s">
        <v>4</v>
      </c>
      <c r="BA18" s="35"/>
      <c r="BB18" s="34"/>
      <c r="BC18" s="44"/>
      <c r="BD18" s="44" t="s">
        <v>17</v>
      </c>
      <c r="BE18" s="44" t="s">
        <v>18</v>
      </c>
      <c r="BF18" s="44" t="s">
        <v>15</v>
      </c>
      <c r="BG18" s="34"/>
      <c r="BH18" s="44"/>
      <c r="BI18" s="44" t="s">
        <v>17</v>
      </c>
      <c r="BJ18" s="44" t="s">
        <v>18</v>
      </c>
      <c r="BK18" s="44" t="s">
        <v>15</v>
      </c>
      <c r="BL18" s="34"/>
      <c r="BM18" s="34"/>
      <c r="BN18" s="34"/>
      <c r="BO18" s="34"/>
      <c r="BP18" s="34"/>
      <c r="BQ18" s="34"/>
      <c r="BR18" s="34"/>
    </row>
    <row r="19" spans="2:70" x14ac:dyDescent="0.25">
      <c r="B19" s="32"/>
      <c r="C19" s="92">
        <v>2</v>
      </c>
      <c r="D19" s="37">
        <v>1</v>
      </c>
      <c r="E19" s="41">
        <f>$BD$30+$C$19+D19</f>
        <v>18.7</v>
      </c>
      <c r="F19" s="41">
        <f>($C$19+D19+$BD$30)/(($BN$12/$BN$13)-1)</f>
        <v>7.6499999999999995</v>
      </c>
      <c r="G19" s="41">
        <f>$BD$27-D19</f>
        <v>14</v>
      </c>
      <c r="H19" s="38"/>
      <c r="I19" s="95"/>
      <c r="J19" s="42">
        <v>2</v>
      </c>
      <c r="K19" s="41">
        <f>$BD$30+$I$18+J19</f>
        <v>26.7</v>
      </c>
      <c r="L19" s="41">
        <v>12</v>
      </c>
      <c r="M19" s="41">
        <f>$BD$27-J19</f>
        <v>13</v>
      </c>
      <c r="N19" s="35"/>
      <c r="O19" s="32"/>
      <c r="P19" s="37" t="s">
        <v>0</v>
      </c>
      <c r="Q19" s="37" t="s">
        <v>1</v>
      </c>
      <c r="R19" s="37" t="s">
        <v>2</v>
      </c>
      <c r="S19" s="37" t="s">
        <v>3</v>
      </c>
      <c r="T19" s="37" t="s">
        <v>4</v>
      </c>
      <c r="U19" s="38"/>
      <c r="V19" s="95"/>
      <c r="W19" s="37">
        <v>2</v>
      </c>
      <c r="X19" s="41">
        <f>$BD$30+V18+W19</f>
        <v>26.7</v>
      </c>
      <c r="Y19" s="41">
        <v>12</v>
      </c>
      <c r="Z19" s="41">
        <f>$BD$28-W19</f>
        <v>13.75</v>
      </c>
      <c r="AA19" s="38"/>
      <c r="AB19" s="32"/>
      <c r="AC19" s="96"/>
      <c r="AD19" s="37">
        <v>8</v>
      </c>
      <c r="AE19" s="41">
        <f>$BI$30+AC12+AD19</f>
        <v>31.6</v>
      </c>
      <c r="AF19" s="41">
        <f>(AC12+AD19+$BI$30)/(($BN$12/$BN$13)-1)</f>
        <v>12.927272727272728</v>
      </c>
      <c r="AG19" s="41">
        <f t="shared" si="5"/>
        <v>13</v>
      </c>
      <c r="AH19" s="39"/>
      <c r="AI19" s="94">
        <v>11</v>
      </c>
      <c r="AJ19" s="37">
        <v>1</v>
      </c>
      <c r="AK19" s="41">
        <f>$BI$30+AI19+AJ19</f>
        <v>34.6</v>
      </c>
      <c r="AL19" s="41">
        <v>15</v>
      </c>
      <c r="AM19" s="41">
        <f>$BI$27-AJ19</f>
        <v>20</v>
      </c>
      <c r="AN19" s="35"/>
      <c r="AO19" s="32"/>
      <c r="AP19" s="96"/>
      <c r="AQ19" s="37">
        <v>8</v>
      </c>
      <c r="AR19" s="41">
        <f>$BI$30+AP12+AQ19</f>
        <v>31.6</v>
      </c>
      <c r="AS19" s="41">
        <f>(AP12+AQ19+$BI$30)/(($BO$12/$BO$13)-1)</f>
        <v>13.542857142857143</v>
      </c>
      <c r="AT19" s="41">
        <f t="shared" si="0"/>
        <v>13.75</v>
      </c>
      <c r="AU19" s="39"/>
      <c r="AV19" s="94">
        <v>11</v>
      </c>
      <c r="AW19" s="37">
        <v>1</v>
      </c>
      <c r="AX19" s="41">
        <f>$BI$30+AV19+AW19</f>
        <v>34.6</v>
      </c>
      <c r="AY19" s="41">
        <f>(AV19+AW19+$BI$30)/(($BO$12/$BO$13)-1)</f>
        <v>14.828571428571427</v>
      </c>
      <c r="AZ19" s="41">
        <f>$BI$28-AW19</f>
        <v>20.75</v>
      </c>
      <c r="BA19" s="35"/>
      <c r="BB19" s="34"/>
      <c r="BC19" s="44" t="s">
        <v>23</v>
      </c>
      <c r="BD19" s="44">
        <f>1+11/16</f>
        <v>1.6875</v>
      </c>
      <c r="BE19" s="44">
        <v>1.5</v>
      </c>
      <c r="BF19" s="44">
        <f>$BF$11-0.4*BD19-0.5*BE19</f>
        <v>16.324999999999999</v>
      </c>
      <c r="BG19" s="34"/>
      <c r="BH19" s="44" t="s">
        <v>23</v>
      </c>
      <c r="BI19" s="44">
        <f>1+11/16</f>
        <v>1.6875</v>
      </c>
      <c r="BJ19" s="44">
        <v>1.5</v>
      </c>
      <c r="BK19" s="44">
        <f>$BK$11-0.4*BI19-0.5*BJ19</f>
        <v>22.324999999999999</v>
      </c>
      <c r="BL19" s="34"/>
      <c r="BM19" s="34"/>
      <c r="BN19" s="34"/>
      <c r="BO19" s="34"/>
      <c r="BP19" s="34"/>
      <c r="BQ19" s="34"/>
      <c r="BR19" s="34"/>
    </row>
    <row r="20" spans="2:70" x14ac:dyDescent="0.25">
      <c r="B20" s="32"/>
      <c r="C20" s="92"/>
      <c r="D20" s="37">
        <v>2</v>
      </c>
      <c r="E20" s="41">
        <f>$BD$30+$C$19+D20</f>
        <v>19.7</v>
      </c>
      <c r="F20" s="41">
        <v>9</v>
      </c>
      <c r="G20" s="41">
        <f>$BD$27-D20</f>
        <v>13</v>
      </c>
      <c r="H20" s="38"/>
      <c r="I20" s="96"/>
      <c r="J20" s="42">
        <v>3</v>
      </c>
      <c r="K20" s="41">
        <f>$BD$30+$I$18+J20</f>
        <v>27.7</v>
      </c>
      <c r="L20" s="41">
        <v>12</v>
      </c>
      <c r="M20" s="41">
        <f>$BD$27-J20</f>
        <v>12</v>
      </c>
      <c r="N20" s="43"/>
      <c r="O20" s="32"/>
      <c r="P20" s="94">
        <v>2</v>
      </c>
      <c r="Q20" s="37">
        <v>1</v>
      </c>
      <c r="R20" s="41">
        <f>$BD$30+P20+Q20</f>
        <v>18.7</v>
      </c>
      <c r="S20" s="41">
        <v>9</v>
      </c>
      <c r="T20" s="41">
        <f>$BD$28-Q20</f>
        <v>14.75</v>
      </c>
      <c r="U20" s="46"/>
      <c r="V20" s="96"/>
      <c r="W20" s="37">
        <v>3</v>
      </c>
      <c r="X20" s="41">
        <f>$BD$30+V18+W20</f>
        <v>27.7</v>
      </c>
      <c r="Y20" s="41">
        <f>(V18+W20+$BD$30)/(($BO$12/$BO$13)-1)</f>
        <v>11.87142857142857</v>
      </c>
      <c r="Z20" s="41">
        <f>$BD$28-W20</f>
        <v>12.75</v>
      </c>
      <c r="AA20" s="46"/>
      <c r="AB20" s="32"/>
      <c r="AC20" s="39"/>
      <c r="AD20" s="39"/>
      <c r="AE20" s="39"/>
      <c r="AF20" s="39"/>
      <c r="AG20" s="39"/>
      <c r="AH20" s="39"/>
      <c r="AI20" s="95"/>
      <c r="AJ20" s="37">
        <v>2</v>
      </c>
      <c r="AK20" s="41">
        <f>$BI$30+AI19+AJ20</f>
        <v>35.6</v>
      </c>
      <c r="AL20" s="41">
        <f>(AI19+AJ20+$BI$30)/(($BN$12/$BN$13)-1)</f>
        <v>14.563636363636363</v>
      </c>
      <c r="AM20" s="41">
        <f>$BI$27-AJ20</f>
        <v>19</v>
      </c>
      <c r="AN20" s="43"/>
      <c r="AO20" s="32"/>
      <c r="AP20" s="39"/>
      <c r="AQ20" s="39"/>
      <c r="AR20" s="39"/>
      <c r="AS20" s="39"/>
      <c r="AT20" s="39"/>
      <c r="AU20" s="39"/>
      <c r="AV20" s="95"/>
      <c r="AW20" s="37">
        <v>2</v>
      </c>
      <c r="AX20" s="41">
        <f>$BI$30+AV19+AW20</f>
        <v>35.6</v>
      </c>
      <c r="AY20" s="41">
        <v>16</v>
      </c>
      <c r="AZ20" s="41">
        <f>$BI$28-AW20</f>
        <v>19.75</v>
      </c>
      <c r="BA20" s="43"/>
      <c r="BB20" s="34"/>
      <c r="BC20" s="44" t="s">
        <v>24</v>
      </c>
      <c r="BD20" s="44">
        <v>2</v>
      </c>
      <c r="BE20" s="44">
        <v>2</v>
      </c>
      <c r="BF20" s="44">
        <f>$BF$11-0.4*BD20-0.5*BE20</f>
        <v>15.95</v>
      </c>
      <c r="BG20" s="34"/>
      <c r="BH20" s="44" t="s">
        <v>24</v>
      </c>
      <c r="BI20" s="44">
        <v>2</v>
      </c>
      <c r="BJ20" s="44">
        <v>2</v>
      </c>
      <c r="BK20" s="44">
        <f>$BK$11-0.4*BI20-0.5*BJ20</f>
        <v>21.95</v>
      </c>
      <c r="BL20" s="34"/>
      <c r="BM20" s="34"/>
      <c r="BN20" s="34"/>
      <c r="BO20" s="34"/>
      <c r="BP20" s="34"/>
      <c r="BQ20" s="34"/>
      <c r="BR20" s="34"/>
    </row>
    <row r="21" spans="2:70" x14ac:dyDescent="0.25">
      <c r="B21" s="32"/>
      <c r="C21" s="92"/>
      <c r="D21" s="37">
        <v>3</v>
      </c>
      <c r="E21" s="41">
        <f>$BD$30+$C$19+D21</f>
        <v>20.7</v>
      </c>
      <c r="F21" s="41">
        <v>9</v>
      </c>
      <c r="G21" s="41">
        <f>$BD$27-D21</f>
        <v>12</v>
      </c>
      <c r="H21" s="38"/>
      <c r="I21" s="45"/>
      <c r="J21" s="38"/>
      <c r="K21" s="38"/>
      <c r="L21" s="38"/>
      <c r="M21" s="38"/>
      <c r="N21" s="43"/>
      <c r="O21" s="32"/>
      <c r="P21" s="95"/>
      <c r="Q21" s="37">
        <v>2</v>
      </c>
      <c r="R21" s="41">
        <f>$BD$30+P20+Q21</f>
        <v>19.7</v>
      </c>
      <c r="S21" s="41">
        <v>9</v>
      </c>
      <c r="T21" s="41">
        <f t="shared" ref="T21:T24" si="6">$BD$28-Q21</f>
        <v>13.75</v>
      </c>
      <c r="U21" s="46"/>
      <c r="V21" s="38"/>
      <c r="W21" s="38"/>
      <c r="X21" s="38"/>
      <c r="Y21" s="46"/>
      <c r="Z21" s="46"/>
      <c r="AA21" s="46"/>
      <c r="AB21" s="32"/>
      <c r="AC21" s="37" t="s">
        <v>0</v>
      </c>
      <c r="AD21" s="37" t="s">
        <v>1</v>
      </c>
      <c r="AE21" s="37" t="s">
        <v>2</v>
      </c>
      <c r="AF21" s="37" t="s">
        <v>3</v>
      </c>
      <c r="AG21" s="37" t="s">
        <v>4</v>
      </c>
      <c r="AH21" s="39"/>
      <c r="AI21" s="95"/>
      <c r="AJ21" s="37">
        <v>3</v>
      </c>
      <c r="AK21" s="41">
        <f>$BI$30+AI19+AJ21</f>
        <v>36.6</v>
      </c>
      <c r="AL21" s="41">
        <f>(AI19+AJ21+$BI$30)/(($BN$12/$BN$13)-1)</f>
        <v>14.972727272727273</v>
      </c>
      <c r="AM21" s="41">
        <f>$BI$27-AJ21</f>
        <v>18</v>
      </c>
      <c r="AN21" s="43"/>
      <c r="AO21" s="32"/>
      <c r="AP21" s="37" t="s">
        <v>0</v>
      </c>
      <c r="AQ21" s="37" t="s">
        <v>1</v>
      </c>
      <c r="AR21" s="37" t="s">
        <v>2</v>
      </c>
      <c r="AS21" s="37" t="s">
        <v>3</v>
      </c>
      <c r="AT21" s="37" t="s">
        <v>4</v>
      </c>
      <c r="AU21" s="39"/>
      <c r="AV21" s="95"/>
      <c r="AW21" s="37">
        <v>3</v>
      </c>
      <c r="AX21" s="41">
        <f>$BI$30+AV19+AW21</f>
        <v>36.6</v>
      </c>
      <c r="AY21" s="41">
        <f>(AV19+AW21+$BI$30)/(($BO$12/$BO$13)-1)</f>
        <v>15.685714285714285</v>
      </c>
      <c r="AZ21" s="41">
        <f>$BI$28-AW21</f>
        <v>18.75</v>
      </c>
      <c r="BA21" s="43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</row>
    <row r="22" spans="2:70" x14ac:dyDescent="0.25">
      <c r="B22" s="32"/>
      <c r="C22" s="92"/>
      <c r="D22" s="37">
        <v>4</v>
      </c>
      <c r="E22" s="41">
        <f>$BD$30+$C$19+D22</f>
        <v>21.7</v>
      </c>
      <c r="F22" s="41">
        <f>($C$19+D22+$BD$30)/(($BN$12/$BN$13)-1)</f>
        <v>8.877272727272727</v>
      </c>
      <c r="G22" s="41">
        <f>$BD$27-D22</f>
        <v>11</v>
      </c>
      <c r="H22" s="38"/>
      <c r="I22" s="42" t="s">
        <v>0</v>
      </c>
      <c r="J22" s="42" t="s">
        <v>1</v>
      </c>
      <c r="K22" s="42" t="s">
        <v>2</v>
      </c>
      <c r="L22" s="42" t="s">
        <v>3</v>
      </c>
      <c r="M22" s="42" t="s">
        <v>4</v>
      </c>
      <c r="N22" s="43"/>
      <c r="O22" s="32"/>
      <c r="P22" s="95"/>
      <c r="Q22" s="37">
        <v>3</v>
      </c>
      <c r="R22" s="41">
        <f>$BD$30+P20+Q22</f>
        <v>20.7</v>
      </c>
      <c r="S22" s="41">
        <f>(P20+Q22+$BD$30)/(($BO$12/$BO$13)-1)</f>
        <v>8.8714285714285701</v>
      </c>
      <c r="T22" s="41">
        <f t="shared" si="6"/>
        <v>12.75</v>
      </c>
      <c r="U22" s="46"/>
      <c r="V22" s="37" t="s">
        <v>0</v>
      </c>
      <c r="W22" s="37" t="s">
        <v>1</v>
      </c>
      <c r="X22" s="37" t="s">
        <v>2</v>
      </c>
      <c r="Y22" s="37" t="s">
        <v>3</v>
      </c>
      <c r="Z22" s="37" t="s">
        <v>4</v>
      </c>
      <c r="AA22" s="46"/>
      <c r="AB22" s="32"/>
      <c r="AC22" s="94">
        <v>2</v>
      </c>
      <c r="AD22" s="37">
        <v>1</v>
      </c>
      <c r="AE22" s="41">
        <f>$BI$30+AC22+AD22</f>
        <v>25.6</v>
      </c>
      <c r="AF22" s="41">
        <v>11</v>
      </c>
      <c r="AG22" s="41">
        <f t="shared" ref="AG22:AG28" si="7">$BI$27-AD22</f>
        <v>20</v>
      </c>
      <c r="AH22" s="39"/>
      <c r="AI22" s="95"/>
      <c r="AJ22" s="37">
        <v>4</v>
      </c>
      <c r="AK22" s="41">
        <f>$BI$30+AI19+AJ22</f>
        <v>37.6</v>
      </c>
      <c r="AL22" s="41">
        <v>16</v>
      </c>
      <c r="AM22" s="41">
        <f>$BI$27-AJ22</f>
        <v>17</v>
      </c>
      <c r="AN22" s="43"/>
      <c r="AO22" s="32"/>
      <c r="AP22" s="94">
        <v>2</v>
      </c>
      <c r="AQ22" s="37">
        <v>1</v>
      </c>
      <c r="AR22" s="41">
        <f>$BI$30+AP22+AQ22</f>
        <v>25.6</v>
      </c>
      <c r="AS22" s="41">
        <f>(AP22+AQ22+$BI$30)/(($BO$12/$BO$13)-1)</f>
        <v>10.971428571428572</v>
      </c>
      <c r="AT22" s="41">
        <f t="shared" ref="AT22:AT29" si="8">$BI$28-AQ22</f>
        <v>20.75</v>
      </c>
      <c r="AU22" s="39"/>
      <c r="AV22" s="95"/>
      <c r="AW22" s="37">
        <v>4</v>
      </c>
      <c r="AX22" s="41">
        <f>$BI$30+AV19+AW22</f>
        <v>37.6</v>
      </c>
      <c r="AY22" s="41">
        <v>17</v>
      </c>
      <c r="AZ22" s="41">
        <f>$BI$28-AW22</f>
        <v>17.75</v>
      </c>
      <c r="BA22" s="43"/>
      <c r="BB22" s="34"/>
      <c r="BC22" s="89" t="s">
        <v>22</v>
      </c>
      <c r="BD22" s="90"/>
      <c r="BE22" s="90"/>
      <c r="BF22" s="91"/>
      <c r="BG22" s="34"/>
      <c r="BH22" s="89" t="s">
        <v>22</v>
      </c>
      <c r="BI22" s="90"/>
      <c r="BJ22" s="90"/>
      <c r="BK22" s="91"/>
      <c r="BL22" s="34"/>
      <c r="BM22" s="34"/>
      <c r="BN22" s="34"/>
      <c r="BO22" s="34"/>
      <c r="BP22" s="34"/>
      <c r="BQ22" s="34"/>
      <c r="BR22" s="34"/>
    </row>
    <row r="23" spans="2:70" x14ac:dyDescent="0.25">
      <c r="B23" s="32"/>
      <c r="C23" s="92"/>
      <c r="D23" s="37">
        <v>5</v>
      </c>
      <c r="E23" s="41">
        <f>$BD$30+$C$19+D23</f>
        <v>22.7</v>
      </c>
      <c r="F23" s="41">
        <v>10</v>
      </c>
      <c r="G23" s="41">
        <f>$BD$27-D23</f>
        <v>10</v>
      </c>
      <c r="H23" s="38"/>
      <c r="I23" s="94">
        <v>10</v>
      </c>
      <c r="J23" s="42">
        <v>1</v>
      </c>
      <c r="K23" s="41">
        <f>$BD$30+$I$23+J23</f>
        <v>26.7</v>
      </c>
      <c r="L23" s="41">
        <f>($I$23+J23+$BD$30)/(($BN$12/$BN$13)-1)</f>
        <v>10.922727272727272</v>
      </c>
      <c r="M23" s="41">
        <f>$BD$27-J23</f>
        <v>14</v>
      </c>
      <c r="N23" s="43"/>
      <c r="O23" s="32"/>
      <c r="P23" s="95"/>
      <c r="Q23" s="37">
        <v>4</v>
      </c>
      <c r="R23" s="41">
        <f>$BD$30+P20+Q23</f>
        <v>21.7</v>
      </c>
      <c r="S23" s="41">
        <v>10</v>
      </c>
      <c r="T23" s="41">
        <f t="shared" si="6"/>
        <v>11.75</v>
      </c>
      <c r="U23" s="46"/>
      <c r="V23" s="94">
        <v>10</v>
      </c>
      <c r="W23" s="37">
        <v>1</v>
      </c>
      <c r="X23" s="41">
        <f>$BD$30+V23+W23</f>
        <v>26.7</v>
      </c>
      <c r="Y23" s="41">
        <v>12</v>
      </c>
      <c r="Z23" s="41">
        <f>$BD$28-W23</f>
        <v>14.75</v>
      </c>
      <c r="AA23" s="46"/>
      <c r="AB23" s="32"/>
      <c r="AC23" s="95"/>
      <c r="AD23" s="37">
        <v>2</v>
      </c>
      <c r="AE23" s="41">
        <f>$BI$30+AC22+AD23</f>
        <v>26.6</v>
      </c>
      <c r="AF23" s="41">
        <f>(AC22+AD23+$BI$30)/(($BN$12/$BN$13)-1)</f>
        <v>10.881818181818181</v>
      </c>
      <c r="AG23" s="41">
        <f t="shared" si="7"/>
        <v>19</v>
      </c>
      <c r="AH23" s="39"/>
      <c r="AI23" s="96"/>
      <c r="AJ23" s="37">
        <v>5</v>
      </c>
      <c r="AK23" s="41">
        <f>$BI$30+AI19+AJ23</f>
        <v>38.6</v>
      </c>
      <c r="AL23" s="41">
        <f>(AI19+AJ23+$BI$30)/(($BN$12/$BN$13)-1)</f>
        <v>15.790909090909091</v>
      </c>
      <c r="AM23" s="41">
        <f>$BI$27-AJ23</f>
        <v>16</v>
      </c>
      <c r="AN23" s="43"/>
      <c r="AO23" s="32"/>
      <c r="AP23" s="95"/>
      <c r="AQ23" s="37">
        <v>2</v>
      </c>
      <c r="AR23" s="41">
        <f>$BI$30+AP22+AQ23</f>
        <v>26.6</v>
      </c>
      <c r="AS23" s="41">
        <v>12</v>
      </c>
      <c r="AT23" s="41">
        <f t="shared" si="8"/>
        <v>19.75</v>
      </c>
      <c r="AU23" s="39"/>
      <c r="AV23" s="96"/>
      <c r="AW23" s="37">
        <v>5</v>
      </c>
      <c r="AX23" s="41">
        <f>$BI$30+AV19+AW23</f>
        <v>38.6</v>
      </c>
      <c r="AY23" s="41">
        <f>(AV19+AW23+$BI$30)/(($BO$12/$BO$13)-1)</f>
        <v>16.542857142857141</v>
      </c>
      <c r="AZ23" s="41">
        <f>$BI$28-AW23</f>
        <v>16.75</v>
      </c>
      <c r="BA23" s="43"/>
      <c r="BB23" s="34"/>
      <c r="BC23" s="44"/>
      <c r="BD23" s="44" t="s">
        <v>17</v>
      </c>
      <c r="BE23" s="44" t="s">
        <v>18</v>
      </c>
      <c r="BF23" s="44" t="s">
        <v>15</v>
      </c>
      <c r="BG23" s="34"/>
      <c r="BH23" s="44"/>
      <c r="BI23" s="44" t="s">
        <v>17</v>
      </c>
      <c r="BJ23" s="44" t="s">
        <v>18</v>
      </c>
      <c r="BK23" s="44" t="s">
        <v>15</v>
      </c>
      <c r="BL23" s="34"/>
      <c r="BM23" s="34"/>
      <c r="BN23" s="34"/>
      <c r="BO23" s="34"/>
      <c r="BP23" s="34"/>
      <c r="BQ23" s="34"/>
      <c r="BR23" s="34"/>
    </row>
    <row r="24" spans="2:70" x14ac:dyDescent="0.25">
      <c r="B24" s="32"/>
      <c r="C24" s="3"/>
      <c r="D24" s="3"/>
      <c r="E24" s="3"/>
      <c r="F24" s="3"/>
      <c r="G24" s="3"/>
      <c r="H24" s="38"/>
      <c r="I24" s="95"/>
      <c r="J24" s="42">
        <v>2</v>
      </c>
      <c r="K24" s="41">
        <f>$BD$30+$I$23+J24</f>
        <v>27.7</v>
      </c>
      <c r="L24" s="41">
        <f>($I$23+J24+$BD$30)/(($BN$12/$BN$13)-1)</f>
        <v>11.33181818181818</v>
      </c>
      <c r="M24" s="41">
        <f>$BD$27-J24</f>
        <v>13</v>
      </c>
      <c r="N24" s="43"/>
      <c r="O24" s="32"/>
      <c r="P24" s="96"/>
      <c r="Q24" s="37">
        <v>5</v>
      </c>
      <c r="R24" s="41">
        <f>$BD$30+P20+Q24</f>
        <v>22.7</v>
      </c>
      <c r="S24" s="41">
        <f>(P20+Q24+$BD$30)/(($BO$12/$BO$13)-1)</f>
        <v>9.7285714285714278</v>
      </c>
      <c r="T24" s="41">
        <f t="shared" si="6"/>
        <v>10.75</v>
      </c>
      <c r="U24" s="46"/>
      <c r="V24" s="95"/>
      <c r="W24" s="37">
        <v>2</v>
      </c>
      <c r="X24" s="41">
        <f>$BD$30+V23+W24</f>
        <v>27.7</v>
      </c>
      <c r="Y24" s="41">
        <f>(V23+W24+$BD$30)/(($BO$12/$BO$13)-1)</f>
        <v>11.87142857142857</v>
      </c>
      <c r="Z24" s="41">
        <f>$BD$28-W24</f>
        <v>13.75</v>
      </c>
      <c r="AA24" s="46"/>
      <c r="AB24" s="32"/>
      <c r="AC24" s="95"/>
      <c r="AD24" s="37">
        <v>3</v>
      </c>
      <c r="AE24" s="41">
        <f>$BI$30+AC22+AD24</f>
        <v>27.6</v>
      </c>
      <c r="AF24" s="41">
        <v>12</v>
      </c>
      <c r="AG24" s="41">
        <f t="shared" si="7"/>
        <v>18</v>
      </c>
      <c r="AH24" s="39"/>
      <c r="AI24" s="39"/>
      <c r="AJ24" s="39"/>
      <c r="AK24" s="39"/>
      <c r="AL24" s="39"/>
      <c r="AM24" s="39"/>
      <c r="AN24" s="43"/>
      <c r="AO24" s="32"/>
      <c r="AP24" s="95"/>
      <c r="AQ24" s="37">
        <v>3</v>
      </c>
      <c r="AR24" s="41">
        <f>$BI$30+AP22+AQ24</f>
        <v>27.6</v>
      </c>
      <c r="AS24" s="41">
        <f>(AP22+AQ24+$BI$30)/(($BO$12/$BO$13)-1)</f>
        <v>11.828571428571429</v>
      </c>
      <c r="AT24" s="41">
        <f t="shared" si="8"/>
        <v>18.75</v>
      </c>
      <c r="AU24" s="39"/>
      <c r="AV24" s="39"/>
      <c r="AW24" s="39"/>
      <c r="AX24" s="39"/>
      <c r="AY24" s="39"/>
      <c r="AZ24" s="39"/>
      <c r="BA24" s="43"/>
      <c r="BB24" s="34"/>
      <c r="BC24" s="44" t="s">
        <v>25</v>
      </c>
      <c r="BD24" s="44">
        <v>4</v>
      </c>
      <c r="BE24" s="44">
        <f>1.5</f>
        <v>1.5</v>
      </c>
      <c r="BF24" s="47">
        <f>$BF$11-0.5*BD24-0.5*BE24</f>
        <v>15</v>
      </c>
      <c r="BG24" s="34"/>
      <c r="BH24" s="44" t="s">
        <v>25</v>
      </c>
      <c r="BI24" s="44">
        <v>4</v>
      </c>
      <c r="BJ24" s="44">
        <f>1.5</f>
        <v>1.5</v>
      </c>
      <c r="BK24" s="47">
        <f>$BK$11-0.5*BI24-0.5*BJ24</f>
        <v>21</v>
      </c>
      <c r="BL24" s="34"/>
      <c r="BM24" s="34"/>
      <c r="BN24" s="34"/>
      <c r="BO24" s="34"/>
      <c r="BP24" s="34"/>
      <c r="BQ24" s="34"/>
      <c r="BR24" s="34"/>
    </row>
    <row r="25" spans="2:70" x14ac:dyDescent="0.25">
      <c r="B25" s="32"/>
      <c r="C25" s="37" t="s">
        <v>0</v>
      </c>
      <c r="D25" s="37" t="s">
        <v>1</v>
      </c>
      <c r="E25" s="37" t="s">
        <v>2</v>
      </c>
      <c r="F25" s="37" t="s">
        <v>3</v>
      </c>
      <c r="G25" s="37" t="s">
        <v>4</v>
      </c>
      <c r="H25" s="38"/>
      <c r="I25" s="96"/>
      <c r="J25" s="42">
        <v>3</v>
      </c>
      <c r="K25" s="41">
        <f>$BD$30+$I$23+J25</f>
        <v>28.7</v>
      </c>
      <c r="L25" s="41">
        <f>($I$23+J25+$BD$30)/(($BN$12/$BN$13)-1)</f>
        <v>11.74090909090909</v>
      </c>
      <c r="M25" s="41">
        <f>$BD$27-J25</f>
        <v>12</v>
      </c>
      <c r="N25" s="35"/>
      <c r="O25" s="32"/>
      <c r="P25" s="38"/>
      <c r="Q25" s="38"/>
      <c r="R25" s="38"/>
      <c r="S25" s="38"/>
      <c r="T25" s="38"/>
      <c r="U25" s="38"/>
      <c r="V25" s="96"/>
      <c r="W25" s="37">
        <v>3</v>
      </c>
      <c r="X25" s="41">
        <f>$BD$30+V23+W25</f>
        <v>28.7</v>
      </c>
      <c r="Y25" s="41">
        <v>13</v>
      </c>
      <c r="Z25" s="41">
        <f>$BD$28-W25</f>
        <v>12.75</v>
      </c>
      <c r="AA25" s="38"/>
      <c r="AB25" s="32"/>
      <c r="AC25" s="95"/>
      <c r="AD25" s="37">
        <v>4</v>
      </c>
      <c r="AE25" s="41">
        <f>$BI$30+AC22+AD25</f>
        <v>28.6</v>
      </c>
      <c r="AF25" s="41">
        <f>(AC22+AD25+$BI$30)/(($BN$12/$BN$13)-1)</f>
        <v>11.7</v>
      </c>
      <c r="AG25" s="41">
        <f t="shared" si="7"/>
        <v>17</v>
      </c>
      <c r="AH25" s="39"/>
      <c r="AI25" s="37" t="s">
        <v>0</v>
      </c>
      <c r="AJ25" s="37" t="s">
        <v>1</v>
      </c>
      <c r="AK25" s="37" t="s">
        <v>2</v>
      </c>
      <c r="AL25" s="37" t="s">
        <v>3</v>
      </c>
      <c r="AM25" s="37" t="s">
        <v>4</v>
      </c>
      <c r="AN25" s="35"/>
      <c r="AO25" s="32"/>
      <c r="AP25" s="95"/>
      <c r="AQ25" s="37">
        <v>4</v>
      </c>
      <c r="AR25" s="41">
        <f>$BI$30+AP22+AQ25</f>
        <v>28.6</v>
      </c>
      <c r="AS25" s="41">
        <v>13</v>
      </c>
      <c r="AT25" s="41">
        <f t="shared" si="8"/>
        <v>17.75</v>
      </c>
      <c r="AU25" s="39"/>
      <c r="AV25" s="37" t="s">
        <v>0</v>
      </c>
      <c r="AW25" s="37" t="s">
        <v>1</v>
      </c>
      <c r="AX25" s="37" t="s">
        <v>2</v>
      </c>
      <c r="AY25" s="37" t="s">
        <v>3</v>
      </c>
      <c r="AZ25" s="37" t="s">
        <v>4</v>
      </c>
      <c r="BA25" s="35"/>
      <c r="BB25" s="34"/>
      <c r="BC25" s="44" t="s">
        <v>26</v>
      </c>
      <c r="BD25" s="44" t="s">
        <v>27</v>
      </c>
      <c r="BE25" s="44" t="s">
        <v>27</v>
      </c>
      <c r="BF25" s="44" t="s">
        <v>27</v>
      </c>
      <c r="BG25" s="34"/>
      <c r="BH25" s="44" t="s">
        <v>26</v>
      </c>
      <c r="BI25" s="44" t="s">
        <v>27</v>
      </c>
      <c r="BJ25" s="44" t="s">
        <v>27</v>
      </c>
      <c r="BK25" s="44" t="s">
        <v>27</v>
      </c>
      <c r="BL25" s="34"/>
      <c r="BM25" s="34"/>
      <c r="BN25" s="34"/>
      <c r="BO25" s="34"/>
      <c r="BP25" s="34"/>
      <c r="BQ25" s="34"/>
      <c r="BR25" s="34"/>
    </row>
    <row r="26" spans="2:70" x14ac:dyDescent="0.25">
      <c r="B26" s="32"/>
      <c r="C26" s="92">
        <v>3</v>
      </c>
      <c r="D26" s="37">
        <v>1</v>
      </c>
      <c r="E26" s="41">
        <f>$BD$30+$C$26+D26</f>
        <v>19.7</v>
      </c>
      <c r="F26" s="41">
        <v>9</v>
      </c>
      <c r="G26" s="41">
        <f>$BD$27-D26</f>
        <v>14</v>
      </c>
      <c r="H26" s="38"/>
      <c r="I26" s="45"/>
      <c r="J26" s="38"/>
      <c r="K26" s="38"/>
      <c r="L26" s="38"/>
      <c r="M26" s="38"/>
      <c r="N26" s="35"/>
      <c r="O26" s="32"/>
      <c r="P26" s="37" t="s">
        <v>0</v>
      </c>
      <c r="Q26" s="37" t="s">
        <v>1</v>
      </c>
      <c r="R26" s="37" t="s">
        <v>2</v>
      </c>
      <c r="S26" s="37" t="s">
        <v>3</v>
      </c>
      <c r="T26" s="37" t="s">
        <v>4</v>
      </c>
      <c r="U26" s="38"/>
      <c r="V26" s="38"/>
      <c r="W26" s="38"/>
      <c r="X26" s="46"/>
      <c r="Y26" s="46"/>
      <c r="Z26" s="46"/>
      <c r="AA26" s="38"/>
      <c r="AB26" s="32"/>
      <c r="AC26" s="95"/>
      <c r="AD26" s="37">
        <v>5</v>
      </c>
      <c r="AE26" s="41">
        <f>$BI$30+AC22+AD26</f>
        <v>29.6</v>
      </c>
      <c r="AF26" s="41">
        <v>13</v>
      </c>
      <c r="AG26" s="41">
        <f t="shared" si="7"/>
        <v>16</v>
      </c>
      <c r="AH26" s="39"/>
      <c r="AI26" s="92">
        <v>12</v>
      </c>
      <c r="AJ26" s="37">
        <v>1</v>
      </c>
      <c r="AK26" s="41">
        <f>$BI$30+AI26+AJ26</f>
        <v>35.6</v>
      </c>
      <c r="AL26" s="41">
        <f>(AI26+AJ26+$BI$30)/(($BN$12/$BN$13)-1)</f>
        <v>14.563636363636363</v>
      </c>
      <c r="AM26" s="41">
        <f>$BI$27-AJ26</f>
        <v>20</v>
      </c>
      <c r="AN26" s="35"/>
      <c r="AO26" s="32"/>
      <c r="AP26" s="95"/>
      <c r="AQ26" s="37">
        <v>5</v>
      </c>
      <c r="AR26" s="41">
        <f>$BI$30+AP22+AQ26</f>
        <v>29.6</v>
      </c>
      <c r="AS26" s="41">
        <f>(AP22+AQ26+$BI$30)/(($BO$12/$BO$13)-1)</f>
        <v>12.685714285714285</v>
      </c>
      <c r="AT26" s="41">
        <f t="shared" si="8"/>
        <v>16.75</v>
      </c>
      <c r="AU26" s="39"/>
      <c r="AV26" s="94">
        <v>12</v>
      </c>
      <c r="AW26" s="37">
        <v>1</v>
      </c>
      <c r="AX26" s="41">
        <f>$BI$30+AV26+AW26</f>
        <v>35.6</v>
      </c>
      <c r="AY26" s="41">
        <v>16</v>
      </c>
      <c r="AZ26" s="41">
        <f>$BI$28-AW26</f>
        <v>20.75</v>
      </c>
      <c r="BA26" s="35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</row>
    <row r="27" spans="2:70" x14ac:dyDescent="0.25">
      <c r="B27" s="32"/>
      <c r="C27" s="92"/>
      <c r="D27" s="37">
        <v>2</v>
      </c>
      <c r="E27" s="41">
        <f>$BD$30+$C$26+D27</f>
        <v>20.7</v>
      </c>
      <c r="F27" s="41">
        <v>9</v>
      </c>
      <c r="G27" s="41">
        <f>$BD$27-D27</f>
        <v>13</v>
      </c>
      <c r="H27" s="38"/>
      <c r="I27" s="42" t="s">
        <v>0</v>
      </c>
      <c r="J27" s="42" t="s">
        <v>1</v>
      </c>
      <c r="K27" s="42" t="s">
        <v>2</v>
      </c>
      <c r="L27" s="42" t="s">
        <v>3</v>
      </c>
      <c r="M27" s="42" t="s">
        <v>4</v>
      </c>
      <c r="N27" s="43"/>
      <c r="O27" s="32"/>
      <c r="P27" s="94">
        <v>3</v>
      </c>
      <c r="Q27" s="37">
        <v>1</v>
      </c>
      <c r="R27" s="41">
        <f>$BD$30+P27+Q27</f>
        <v>19.7</v>
      </c>
      <c r="S27" s="41">
        <v>9</v>
      </c>
      <c r="T27" s="41">
        <f>$BD$28-Q27</f>
        <v>14.75</v>
      </c>
      <c r="U27" s="46"/>
      <c r="V27" s="37" t="s">
        <v>0</v>
      </c>
      <c r="W27" s="37" t="s">
        <v>1</v>
      </c>
      <c r="X27" s="37" t="s">
        <v>2</v>
      </c>
      <c r="Y27" s="37" t="s">
        <v>3</v>
      </c>
      <c r="Z27" s="37" t="s">
        <v>4</v>
      </c>
      <c r="AA27" s="46"/>
      <c r="AB27" s="32"/>
      <c r="AC27" s="95"/>
      <c r="AD27" s="37">
        <v>6</v>
      </c>
      <c r="AE27" s="41">
        <f>$BI$30+AC22+AD27</f>
        <v>30.6</v>
      </c>
      <c r="AF27" s="41">
        <f>(AC22+AD27+$BI$30)/(($BN$12/$BN$13)-1)</f>
        <v>12.518181818181818</v>
      </c>
      <c r="AG27" s="41">
        <f t="shared" si="7"/>
        <v>15</v>
      </c>
      <c r="AH27" s="39"/>
      <c r="AI27" s="92"/>
      <c r="AJ27" s="37">
        <v>2</v>
      </c>
      <c r="AK27" s="41">
        <f>$BI$30+AI26+AJ27</f>
        <v>36.6</v>
      </c>
      <c r="AL27" s="41">
        <f>(AI26+AJ27+$BI$30)/(($BN$12/$BN$13)-1)</f>
        <v>14.972727272727273</v>
      </c>
      <c r="AM27" s="41">
        <f>$BI$27-AJ27</f>
        <v>19</v>
      </c>
      <c r="AN27" s="43"/>
      <c r="AO27" s="32"/>
      <c r="AP27" s="95"/>
      <c r="AQ27" s="37">
        <v>6</v>
      </c>
      <c r="AR27" s="41">
        <f>$BI$30+AP22+AQ27</f>
        <v>30.6</v>
      </c>
      <c r="AS27" s="41">
        <v>14</v>
      </c>
      <c r="AT27" s="41">
        <f t="shared" si="8"/>
        <v>15.75</v>
      </c>
      <c r="AU27" s="39"/>
      <c r="AV27" s="95"/>
      <c r="AW27" s="37">
        <v>2</v>
      </c>
      <c r="AX27" s="41">
        <f>$BI$30+AV26+AW27</f>
        <v>36.6</v>
      </c>
      <c r="AY27" s="41">
        <f>(AV26+AW27+$BI$30)/(($BO$12/$BO$13)-1)</f>
        <v>15.685714285714285</v>
      </c>
      <c r="AZ27" s="41">
        <f>$BI$28-AW27</f>
        <v>19.75</v>
      </c>
      <c r="BA27" s="43"/>
      <c r="BB27" s="34"/>
      <c r="BC27" s="44" t="s">
        <v>37</v>
      </c>
      <c r="BD27" s="47">
        <f>MIN(BF14:BF15,BF19:BF20,BF24)</f>
        <v>15</v>
      </c>
      <c r="BE27" s="34"/>
      <c r="BF27" s="34"/>
      <c r="BG27" s="34"/>
      <c r="BH27" s="44" t="s">
        <v>39</v>
      </c>
      <c r="BI27" s="47">
        <f>MIN(BK14:BK15,BK19:BK20,BK24)</f>
        <v>21</v>
      </c>
      <c r="BJ27" s="34"/>
      <c r="BK27" s="34"/>
      <c r="BL27" s="34"/>
      <c r="BM27" s="34"/>
      <c r="BN27" s="34"/>
      <c r="BO27" s="34"/>
      <c r="BP27" s="34"/>
      <c r="BQ27" s="34"/>
      <c r="BR27" s="34"/>
    </row>
    <row r="28" spans="2:70" x14ac:dyDescent="0.25">
      <c r="B28" s="32"/>
      <c r="C28" s="92"/>
      <c r="D28" s="37">
        <v>3</v>
      </c>
      <c r="E28" s="41">
        <f>$BD$30+$C$26+D28</f>
        <v>21.7</v>
      </c>
      <c r="F28" s="41">
        <f>($C$26+D28+$BD$30)/(($BN$12/$BN$13)-1)</f>
        <v>8.877272727272727</v>
      </c>
      <c r="G28" s="41">
        <f>$BD$27-D28</f>
        <v>12</v>
      </c>
      <c r="H28" s="38"/>
      <c r="I28" s="94">
        <v>11</v>
      </c>
      <c r="J28" s="42">
        <v>1</v>
      </c>
      <c r="K28" s="41">
        <f>$BD$30+$I$28+J28</f>
        <v>27.7</v>
      </c>
      <c r="L28" s="41">
        <v>12</v>
      </c>
      <c r="M28" s="41">
        <f>$BD$27-J28</f>
        <v>14</v>
      </c>
      <c r="N28" s="43"/>
      <c r="O28" s="32"/>
      <c r="P28" s="95"/>
      <c r="Q28" s="37">
        <v>2</v>
      </c>
      <c r="R28" s="41">
        <f>$BD$30+P27+Q28</f>
        <v>20.7</v>
      </c>
      <c r="S28" s="41">
        <f>(P27+Q28+$BD$30)/(($BO$12/$BO$13)-1)</f>
        <v>8.8714285714285701</v>
      </c>
      <c r="T28" s="41">
        <f t="shared" ref="T28:T31" si="9">$BD$28-Q28</f>
        <v>13.75</v>
      </c>
      <c r="U28" s="46"/>
      <c r="V28" s="94">
        <v>11</v>
      </c>
      <c r="W28" s="37">
        <v>1</v>
      </c>
      <c r="X28" s="41">
        <f>$BD$30+V28+W28</f>
        <v>27.7</v>
      </c>
      <c r="Y28" s="41">
        <f>(V28+W28+$BD$30)/(($BO$12/$BO$13)-1)</f>
        <v>11.87142857142857</v>
      </c>
      <c r="Z28" s="41">
        <f>$BD$28-W28</f>
        <v>14.75</v>
      </c>
      <c r="AA28" s="46"/>
      <c r="AB28" s="32"/>
      <c r="AC28" s="96"/>
      <c r="AD28" s="37">
        <v>7</v>
      </c>
      <c r="AE28" s="41">
        <f>$BI$30+AC22+AD28</f>
        <v>31.6</v>
      </c>
      <c r="AF28" s="41">
        <f>(AC22+AD28+$BI$30)/(($BN$12/$BN$13)-1)</f>
        <v>12.927272727272728</v>
      </c>
      <c r="AG28" s="41">
        <f t="shared" si="7"/>
        <v>14</v>
      </c>
      <c r="AH28" s="39"/>
      <c r="AI28" s="92"/>
      <c r="AJ28" s="37">
        <v>3</v>
      </c>
      <c r="AK28" s="41">
        <f>$BI$30+AI26+AJ28</f>
        <v>37.6</v>
      </c>
      <c r="AL28" s="41">
        <v>16</v>
      </c>
      <c r="AM28" s="41">
        <f>$BI$27-AJ28</f>
        <v>18</v>
      </c>
      <c r="AN28" s="43"/>
      <c r="AO28" s="32"/>
      <c r="AP28" s="95"/>
      <c r="AQ28" s="37">
        <v>7</v>
      </c>
      <c r="AR28" s="41">
        <f>$BI$30+AP22+AQ28</f>
        <v>31.6</v>
      </c>
      <c r="AS28" s="41">
        <f>(AP22+AQ28+$BI$30)/(($BO$12/$BO$13)-1)</f>
        <v>13.542857142857143</v>
      </c>
      <c r="AT28" s="41">
        <f t="shared" si="8"/>
        <v>14.75</v>
      </c>
      <c r="AU28" s="39"/>
      <c r="AV28" s="95"/>
      <c r="AW28" s="37">
        <v>3</v>
      </c>
      <c r="AX28" s="41">
        <f>$BI$30+AV26+AW28</f>
        <v>37.6</v>
      </c>
      <c r="AY28" s="41">
        <v>17</v>
      </c>
      <c r="AZ28" s="41">
        <f>$BI$28-AW28</f>
        <v>18.75</v>
      </c>
      <c r="BA28" s="43"/>
      <c r="BB28" s="34"/>
      <c r="BC28" s="44" t="s">
        <v>38</v>
      </c>
      <c r="BD28" s="47">
        <f>MIN(BF14:BF15,BF19:BF20)</f>
        <v>15.75</v>
      </c>
      <c r="BE28" s="34"/>
      <c r="BF28" s="34"/>
      <c r="BG28" s="34"/>
      <c r="BH28" s="44" t="s">
        <v>40</v>
      </c>
      <c r="BI28" s="47">
        <f>MIN(BK14:BK15,BK19:BK20)</f>
        <v>21.75</v>
      </c>
      <c r="BJ28" s="34"/>
      <c r="BK28" s="34"/>
      <c r="BL28" s="34"/>
      <c r="BM28" s="34"/>
      <c r="BN28" s="34"/>
      <c r="BO28" s="34"/>
      <c r="BP28" s="34"/>
      <c r="BQ28" s="34"/>
      <c r="BR28" s="34"/>
    </row>
    <row r="29" spans="2:70" x14ac:dyDescent="0.25">
      <c r="B29" s="32"/>
      <c r="C29" s="92"/>
      <c r="D29" s="37">
        <v>4</v>
      </c>
      <c r="E29" s="41">
        <f>$BD$30+$C$26+D29</f>
        <v>22.7</v>
      </c>
      <c r="F29" s="41">
        <v>10</v>
      </c>
      <c r="G29" s="41">
        <f>$BD$27-D29</f>
        <v>11</v>
      </c>
      <c r="H29" s="38"/>
      <c r="I29" s="96"/>
      <c r="J29" s="42">
        <v>2</v>
      </c>
      <c r="K29" s="41">
        <f>$BD$30+$I$28+J29</f>
        <v>28.7</v>
      </c>
      <c r="L29" s="41">
        <f>($I$28+J29+$BD$30)/(($BN$12/$BN$13)-1)</f>
        <v>11.74090909090909</v>
      </c>
      <c r="M29" s="41">
        <f>$BD$27-J29</f>
        <v>13</v>
      </c>
      <c r="N29" s="43"/>
      <c r="O29" s="32"/>
      <c r="P29" s="95"/>
      <c r="Q29" s="37">
        <v>3</v>
      </c>
      <c r="R29" s="41">
        <f>$BD$30+P27+Q29</f>
        <v>21.7</v>
      </c>
      <c r="S29" s="41">
        <v>10</v>
      </c>
      <c r="T29" s="41">
        <f t="shared" si="9"/>
        <v>12.75</v>
      </c>
      <c r="U29" s="46"/>
      <c r="V29" s="95"/>
      <c r="W29" s="37">
        <v>2</v>
      </c>
      <c r="X29" s="41">
        <f>$BD$30+V28+W29</f>
        <v>28.7</v>
      </c>
      <c r="Y29" s="41">
        <v>13</v>
      </c>
      <c r="Z29" s="41">
        <f>$BD$28-W29</f>
        <v>13.75</v>
      </c>
      <c r="AA29" s="46"/>
      <c r="AB29" s="32"/>
      <c r="AC29" s="38"/>
      <c r="AD29" s="46"/>
      <c r="AE29" s="46"/>
      <c r="AF29" s="46"/>
      <c r="AG29" s="38"/>
      <c r="AH29" s="39"/>
      <c r="AI29" s="92"/>
      <c r="AJ29" s="37">
        <v>4</v>
      </c>
      <c r="AK29" s="41">
        <f>$BI$30+AI26+AJ29</f>
        <v>38.6</v>
      </c>
      <c r="AL29" s="41">
        <f>(AI26+AJ29+$BI$30)/(($BN$12/$BN$13)-1)</f>
        <v>15.790909090909091</v>
      </c>
      <c r="AM29" s="41">
        <f>$BI$27-AJ29</f>
        <v>17</v>
      </c>
      <c r="AN29" s="43"/>
      <c r="AO29" s="32"/>
      <c r="AP29" s="96"/>
      <c r="AQ29" s="37">
        <v>8</v>
      </c>
      <c r="AR29" s="41">
        <f>$BI$30+AP22+AQ29</f>
        <v>32.6</v>
      </c>
      <c r="AS29" s="41">
        <f>(AP22+AQ29+$BI$30)/(($BO$12/$BO$13)-1)</f>
        <v>13.971428571428572</v>
      </c>
      <c r="AT29" s="41">
        <f t="shared" si="8"/>
        <v>13.75</v>
      </c>
      <c r="AU29" s="39"/>
      <c r="AV29" s="95"/>
      <c r="AW29" s="37">
        <v>4</v>
      </c>
      <c r="AX29" s="41">
        <f>$BI$30+AV26+AW29</f>
        <v>38.6</v>
      </c>
      <c r="AY29" s="41">
        <f>(AV26+AW29+$BI$30)/(($BO$12/$BO$13)-1)</f>
        <v>16.542857142857141</v>
      </c>
      <c r="AZ29" s="41">
        <f>$BI$28-AW29</f>
        <v>17.75</v>
      </c>
      <c r="BA29" s="43"/>
      <c r="BB29" s="34"/>
      <c r="BC29" s="34"/>
      <c r="BD29" s="34"/>
      <c r="BE29" s="34"/>
      <c r="BF29" s="34"/>
      <c r="BG29" s="34"/>
      <c r="BH29" s="34"/>
      <c r="BI29" s="34"/>
      <c r="BJ29" s="48"/>
      <c r="BK29" s="48"/>
      <c r="BL29" s="48"/>
      <c r="BM29" s="48"/>
      <c r="BN29" s="34"/>
      <c r="BO29" s="34"/>
      <c r="BP29" s="34"/>
      <c r="BQ29" s="34"/>
      <c r="BR29" s="34"/>
    </row>
    <row r="30" spans="2:70" x14ac:dyDescent="0.25">
      <c r="B30" s="32"/>
      <c r="C30" s="92"/>
      <c r="D30" s="37">
        <v>5</v>
      </c>
      <c r="E30" s="41">
        <f>$BD$30+$C$26+D30</f>
        <v>23.7</v>
      </c>
      <c r="F30" s="41">
        <f>($C$26+D30+$BD$30)/(($BN$12/$BN$13)-1)</f>
        <v>9.6954545454545435</v>
      </c>
      <c r="G30" s="41">
        <f>$BD$27-D30</f>
        <v>10</v>
      </c>
      <c r="H30" s="38"/>
      <c r="I30" s="45"/>
      <c r="J30" s="38"/>
      <c r="K30" s="38"/>
      <c r="L30" s="38"/>
      <c r="M30" s="38"/>
      <c r="N30" s="43"/>
      <c r="O30" s="32"/>
      <c r="P30" s="95"/>
      <c r="Q30" s="37">
        <v>4</v>
      </c>
      <c r="R30" s="41">
        <f>$BD$30+P27+Q30</f>
        <v>22.7</v>
      </c>
      <c r="S30" s="41">
        <f>(P27+Q30+$BD$30)/(($BO$12/$BO$13)-1)</f>
        <v>9.7285714285714278</v>
      </c>
      <c r="T30" s="41">
        <f t="shared" si="9"/>
        <v>11.75</v>
      </c>
      <c r="U30" s="46"/>
      <c r="V30" s="96"/>
      <c r="W30" s="37">
        <v>3</v>
      </c>
      <c r="X30" s="41">
        <f>$BD$30+V28+W30</f>
        <v>29.7</v>
      </c>
      <c r="Y30" s="41">
        <f>(V28+W30+$BD$30)/(($BO$12/$BO$13)-1)</f>
        <v>12.728571428571428</v>
      </c>
      <c r="Z30" s="41">
        <f>$BD$28-W30</f>
        <v>12.75</v>
      </c>
      <c r="AA30" s="46"/>
      <c r="AB30" s="32"/>
      <c r="AC30" s="37" t="s">
        <v>0</v>
      </c>
      <c r="AD30" s="37" t="s">
        <v>1</v>
      </c>
      <c r="AE30" s="37" t="s">
        <v>2</v>
      </c>
      <c r="AF30" s="37" t="s">
        <v>3</v>
      </c>
      <c r="AG30" s="37" t="s">
        <v>4</v>
      </c>
      <c r="AH30" s="39"/>
      <c r="AI30" s="3"/>
      <c r="AJ30" s="3"/>
      <c r="AK30" s="3"/>
      <c r="AL30" s="3"/>
      <c r="AM30" s="3"/>
      <c r="AN30" s="43"/>
      <c r="AO30" s="32"/>
      <c r="AP30" s="39"/>
      <c r="AQ30" s="39"/>
      <c r="AR30" s="39"/>
      <c r="AS30" s="39"/>
      <c r="AT30" s="39"/>
      <c r="AU30" s="39"/>
      <c r="AV30" s="96"/>
      <c r="AW30" s="37">
        <v>5</v>
      </c>
      <c r="AX30" s="41">
        <f>$BI$30+AV26+AW30</f>
        <v>39.6</v>
      </c>
      <c r="AY30" s="41">
        <f>(AV26+AW30+$BI$30)/(($BO$12/$BO$13)-1)</f>
        <v>16.971428571428572</v>
      </c>
      <c r="AZ30" s="41">
        <f>$BI$28-AW30</f>
        <v>16.75</v>
      </c>
      <c r="BA30" s="43"/>
      <c r="BB30" s="34"/>
      <c r="BC30" s="44" t="s">
        <v>16</v>
      </c>
      <c r="BD30" s="44">
        <v>15.7</v>
      </c>
      <c r="BE30" s="48"/>
      <c r="BF30" s="48"/>
      <c r="BG30" s="48"/>
      <c r="BH30" s="44" t="s">
        <v>16</v>
      </c>
      <c r="BI30" s="44">
        <v>22.6</v>
      </c>
      <c r="BJ30" s="34"/>
      <c r="BK30" s="34"/>
      <c r="BL30" s="34"/>
      <c r="BM30" s="34"/>
      <c r="BN30" s="34"/>
      <c r="BO30" s="34"/>
      <c r="BP30" s="34"/>
      <c r="BQ30" s="34"/>
      <c r="BR30" s="34"/>
    </row>
    <row r="31" spans="2:70" x14ac:dyDescent="0.25">
      <c r="B31" s="32"/>
      <c r="C31" s="3"/>
      <c r="D31" s="3"/>
      <c r="E31" s="3"/>
      <c r="F31" s="3"/>
      <c r="G31" s="3"/>
      <c r="H31" s="38"/>
      <c r="I31" s="42" t="s">
        <v>0</v>
      </c>
      <c r="J31" s="42" t="s">
        <v>1</v>
      </c>
      <c r="K31" s="42" t="s">
        <v>2</v>
      </c>
      <c r="L31" s="42" t="s">
        <v>3</v>
      </c>
      <c r="M31" s="42" t="s">
        <v>4</v>
      </c>
      <c r="N31" s="43"/>
      <c r="O31" s="32"/>
      <c r="P31" s="96"/>
      <c r="Q31" s="37">
        <v>5</v>
      </c>
      <c r="R31" s="41">
        <f>$BD$30+P27+Q31</f>
        <v>23.7</v>
      </c>
      <c r="S31" s="41">
        <v>11</v>
      </c>
      <c r="T31" s="41">
        <f t="shared" si="9"/>
        <v>10.75</v>
      </c>
      <c r="U31" s="46"/>
      <c r="V31" s="38"/>
      <c r="W31" s="38"/>
      <c r="X31" s="38"/>
      <c r="Y31" s="38"/>
      <c r="Z31" s="38"/>
      <c r="AA31" s="46"/>
      <c r="AB31" s="32"/>
      <c r="AC31" s="92">
        <v>3</v>
      </c>
      <c r="AD31" s="37">
        <v>1</v>
      </c>
      <c r="AE31" s="41">
        <f>$BI$30+AC31+AD31</f>
        <v>26.6</v>
      </c>
      <c r="AF31" s="41">
        <f>(AC31+AD31+$BI$30)/(($BN$12/$BN$13)-1)</f>
        <v>10.881818181818181</v>
      </c>
      <c r="AG31" s="41">
        <f>$BI$27-AD31</f>
        <v>20</v>
      </c>
      <c r="AH31" s="39"/>
      <c r="AI31" s="37" t="s">
        <v>0</v>
      </c>
      <c r="AJ31" s="37" t="s">
        <v>1</v>
      </c>
      <c r="AK31" s="37" t="s">
        <v>2</v>
      </c>
      <c r="AL31" s="37" t="s">
        <v>3</v>
      </c>
      <c r="AM31" s="37" t="s">
        <v>4</v>
      </c>
      <c r="AN31" s="43"/>
      <c r="AO31" s="32"/>
      <c r="AP31" s="37" t="s">
        <v>0</v>
      </c>
      <c r="AQ31" s="37" t="s">
        <v>1</v>
      </c>
      <c r="AR31" s="37" t="s">
        <v>2</v>
      </c>
      <c r="AS31" s="37" t="s">
        <v>3</v>
      </c>
      <c r="AT31" s="37" t="s">
        <v>4</v>
      </c>
      <c r="AU31" s="39"/>
      <c r="AV31" s="39"/>
      <c r="AW31" s="39"/>
      <c r="AX31" s="39"/>
      <c r="AY31" s="39"/>
      <c r="AZ31" s="39"/>
      <c r="BA31" s="43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2:70" x14ac:dyDescent="0.25">
      <c r="B32" s="32"/>
      <c r="C32" s="37" t="s">
        <v>0</v>
      </c>
      <c r="D32" s="37" t="s">
        <v>1</v>
      </c>
      <c r="E32" s="37" t="s">
        <v>2</v>
      </c>
      <c r="F32" s="37" t="s">
        <v>3</v>
      </c>
      <c r="G32" s="37" t="s">
        <v>4</v>
      </c>
      <c r="H32" s="38"/>
      <c r="I32" s="94">
        <v>12</v>
      </c>
      <c r="J32" s="42">
        <v>1</v>
      </c>
      <c r="K32" s="41">
        <f>$BD$30+$I$32+J32</f>
        <v>28.7</v>
      </c>
      <c r="L32" s="41">
        <f>($I$32+J32+$BD$30)/(($BN$12/$BN$13)-1)</f>
        <v>11.74090909090909</v>
      </c>
      <c r="M32" s="41">
        <f>$BD$27-J32</f>
        <v>14</v>
      </c>
      <c r="N32" s="35"/>
      <c r="O32" s="32"/>
      <c r="P32" s="46"/>
      <c r="Q32" s="38"/>
      <c r="R32" s="38"/>
      <c r="S32" s="46"/>
      <c r="T32" s="46"/>
      <c r="U32" s="38"/>
      <c r="V32" s="37" t="s">
        <v>0</v>
      </c>
      <c r="W32" s="37" t="s">
        <v>1</v>
      </c>
      <c r="X32" s="37" t="s">
        <v>2</v>
      </c>
      <c r="Y32" s="37" t="s">
        <v>3</v>
      </c>
      <c r="Z32" s="37" t="s">
        <v>4</v>
      </c>
      <c r="AA32" s="38"/>
      <c r="AB32" s="32"/>
      <c r="AC32" s="92"/>
      <c r="AD32" s="37">
        <v>2</v>
      </c>
      <c r="AE32" s="41">
        <f>$BI$30+AC31+AD32</f>
        <v>27.6</v>
      </c>
      <c r="AF32" s="41">
        <v>12</v>
      </c>
      <c r="AG32" s="41">
        <f t="shared" ref="AG32:AG37" si="10">$BI$27-AD32</f>
        <v>19</v>
      </c>
      <c r="AH32" s="39"/>
      <c r="AI32" s="94">
        <v>13</v>
      </c>
      <c r="AJ32" s="37">
        <v>1</v>
      </c>
      <c r="AK32" s="41">
        <f>$BI$30+AI32+AJ32</f>
        <v>36.6</v>
      </c>
      <c r="AL32" s="41">
        <f>(AI32+AJ32+$BI$30)/(($BN$12/$BN$13)-1)</f>
        <v>14.972727272727273</v>
      </c>
      <c r="AM32" s="41">
        <f>$BI$27-AJ32</f>
        <v>20</v>
      </c>
      <c r="AN32" s="35"/>
      <c r="AO32" s="32"/>
      <c r="AP32" s="94">
        <v>3</v>
      </c>
      <c r="AQ32" s="37">
        <v>1</v>
      </c>
      <c r="AR32" s="41">
        <f>$BI$30+AP32+AQ32</f>
        <v>26.6</v>
      </c>
      <c r="AS32" s="41">
        <v>12</v>
      </c>
      <c r="AT32" s="41">
        <f t="shared" ref="AT32:AT38" si="11">$BI$28-AQ32</f>
        <v>20.75</v>
      </c>
      <c r="AU32" s="39"/>
      <c r="AV32" s="37" t="s">
        <v>0</v>
      </c>
      <c r="AW32" s="37" t="s">
        <v>1</v>
      </c>
      <c r="AX32" s="37" t="s">
        <v>2</v>
      </c>
      <c r="AY32" s="37" t="s">
        <v>3</v>
      </c>
      <c r="AZ32" s="37" t="s">
        <v>4</v>
      </c>
      <c r="BA32" s="35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2:70" x14ac:dyDescent="0.25">
      <c r="B33" s="32"/>
      <c r="C33" s="94">
        <v>4</v>
      </c>
      <c r="D33" s="37">
        <v>1</v>
      </c>
      <c r="E33" s="41">
        <f>$BD$30+$C$33+D33</f>
        <v>20.7</v>
      </c>
      <c r="F33" s="41">
        <v>9</v>
      </c>
      <c r="G33" s="41">
        <f>$BD$27-D33</f>
        <v>14</v>
      </c>
      <c r="H33" s="38"/>
      <c r="I33" s="96"/>
      <c r="J33" s="42">
        <v>2</v>
      </c>
      <c r="K33" s="41">
        <f>$BD$30+$I$32+J33</f>
        <v>29.7</v>
      </c>
      <c r="L33" s="41">
        <v>13</v>
      </c>
      <c r="M33" s="41">
        <f>$BD$27-J33</f>
        <v>13</v>
      </c>
      <c r="N33" s="35"/>
      <c r="O33" s="32"/>
      <c r="P33" s="37" t="s">
        <v>0</v>
      </c>
      <c r="Q33" s="37" t="s">
        <v>1</v>
      </c>
      <c r="R33" s="37" t="s">
        <v>2</v>
      </c>
      <c r="S33" s="37" t="s">
        <v>3</v>
      </c>
      <c r="T33" s="37" t="s">
        <v>4</v>
      </c>
      <c r="U33" s="38"/>
      <c r="V33" s="94">
        <v>12</v>
      </c>
      <c r="W33" s="37">
        <v>1</v>
      </c>
      <c r="X33" s="41">
        <f>$BD$30+V33+W33</f>
        <v>28.7</v>
      </c>
      <c r="Y33" s="41">
        <v>13</v>
      </c>
      <c r="Z33" s="41">
        <f>$BD$28-W33</f>
        <v>14.75</v>
      </c>
      <c r="AA33" s="38"/>
      <c r="AB33" s="32"/>
      <c r="AC33" s="92"/>
      <c r="AD33" s="37">
        <v>3</v>
      </c>
      <c r="AE33" s="41">
        <f>$BI$30+AC31+AD33</f>
        <v>28.6</v>
      </c>
      <c r="AF33" s="41">
        <f>(AC31+AD33+$BI$30)/(($BN$12/$BN$13)-1)</f>
        <v>11.7</v>
      </c>
      <c r="AG33" s="41">
        <f t="shared" si="10"/>
        <v>18</v>
      </c>
      <c r="AH33" s="39"/>
      <c r="AI33" s="95"/>
      <c r="AJ33" s="37">
        <v>2</v>
      </c>
      <c r="AK33" s="41">
        <f>$BI$30+AI32+AJ33</f>
        <v>37.6</v>
      </c>
      <c r="AL33" s="41">
        <v>16</v>
      </c>
      <c r="AM33" s="41">
        <f>$BI$27-AJ33</f>
        <v>19</v>
      </c>
      <c r="AN33" s="35"/>
      <c r="AO33" s="32"/>
      <c r="AP33" s="95"/>
      <c r="AQ33" s="37">
        <v>2</v>
      </c>
      <c r="AR33" s="41">
        <f>$BI$30+AP32+AQ33</f>
        <v>27.6</v>
      </c>
      <c r="AS33" s="41">
        <f>(AP32+AQ33+$BI$30)/(($BO$12/$BO$13)-1)</f>
        <v>11.828571428571429</v>
      </c>
      <c r="AT33" s="41">
        <f t="shared" si="11"/>
        <v>19.75</v>
      </c>
      <c r="AU33" s="39"/>
      <c r="AV33" s="94">
        <v>13</v>
      </c>
      <c r="AW33" s="37">
        <v>1</v>
      </c>
      <c r="AX33" s="41">
        <f>$BI$30+AV33+AW33</f>
        <v>36.6</v>
      </c>
      <c r="AY33" s="41">
        <f>(AV33+AW33+$BI$30)/(($BO$12/$BO$13)-1)</f>
        <v>15.685714285714285</v>
      </c>
      <c r="AZ33" s="41">
        <f>$BI$28-AW33</f>
        <v>20.75</v>
      </c>
      <c r="BA33" s="35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</row>
    <row r="34" spans="2:70" x14ac:dyDescent="0.25">
      <c r="B34" s="32"/>
      <c r="C34" s="95"/>
      <c r="D34" s="37">
        <v>2</v>
      </c>
      <c r="E34" s="41">
        <f>$BD$30+$C$33+D34</f>
        <v>21.7</v>
      </c>
      <c r="F34" s="41">
        <f>($C$33+D34+$BD$30)/(($BN$12/$BN$13)-1)</f>
        <v>8.877272727272727</v>
      </c>
      <c r="G34" s="41">
        <f>$BD$27-D34</f>
        <v>13</v>
      </c>
      <c r="H34" s="38"/>
      <c r="I34" s="45"/>
      <c r="J34" s="38"/>
      <c r="K34" s="38"/>
      <c r="L34" s="38"/>
      <c r="M34" s="38"/>
      <c r="N34" s="43"/>
      <c r="O34" s="32"/>
      <c r="P34" s="94">
        <v>4</v>
      </c>
      <c r="Q34" s="37">
        <v>1</v>
      </c>
      <c r="R34" s="41">
        <f>$BD$30+P34+Q34</f>
        <v>20.7</v>
      </c>
      <c r="S34" s="41">
        <v>10</v>
      </c>
      <c r="T34" s="41">
        <f>$BD$28-Q34</f>
        <v>14.75</v>
      </c>
      <c r="U34" s="46"/>
      <c r="V34" s="96"/>
      <c r="W34" s="37">
        <v>2</v>
      </c>
      <c r="X34" s="41">
        <f>$BD$30+V33+W34</f>
        <v>29.7</v>
      </c>
      <c r="Y34" s="41">
        <f>(V33+W34+$BD$30)/(($BO$12/$BO$13)-1)</f>
        <v>12.728571428571428</v>
      </c>
      <c r="Z34" s="41">
        <f>$BD$28-W34</f>
        <v>13.75</v>
      </c>
      <c r="AA34" s="46"/>
      <c r="AB34" s="32"/>
      <c r="AC34" s="92"/>
      <c r="AD34" s="37">
        <v>4</v>
      </c>
      <c r="AE34" s="41">
        <f>$BI$30+AC31+AD34</f>
        <v>29.6</v>
      </c>
      <c r="AF34" s="41">
        <v>13</v>
      </c>
      <c r="AG34" s="41">
        <f t="shared" si="10"/>
        <v>17</v>
      </c>
      <c r="AH34" s="39"/>
      <c r="AI34" s="95"/>
      <c r="AJ34" s="37">
        <v>3</v>
      </c>
      <c r="AK34" s="41">
        <f>$BI$30+AI32+AJ34</f>
        <v>38.6</v>
      </c>
      <c r="AL34" s="41">
        <f>(AI32+AJ34+$BI$30)/(($BN$12/$BN$13)-1)</f>
        <v>15.790909090909091</v>
      </c>
      <c r="AM34" s="41">
        <f>$BI$27-AJ34</f>
        <v>18</v>
      </c>
      <c r="AN34" s="43"/>
      <c r="AO34" s="32"/>
      <c r="AP34" s="95"/>
      <c r="AQ34" s="37">
        <v>3</v>
      </c>
      <c r="AR34" s="41">
        <f>$BI$30+AP32+AQ34</f>
        <v>28.6</v>
      </c>
      <c r="AS34" s="41">
        <v>13</v>
      </c>
      <c r="AT34" s="41">
        <f t="shared" si="11"/>
        <v>18.75</v>
      </c>
      <c r="AU34" s="39"/>
      <c r="AV34" s="95"/>
      <c r="AW34" s="37">
        <v>2</v>
      </c>
      <c r="AX34" s="41">
        <f>$BI$30+AV33+AW34</f>
        <v>37.6</v>
      </c>
      <c r="AY34" s="41">
        <v>17</v>
      </c>
      <c r="AZ34" s="41">
        <f>$BI$28-AW34</f>
        <v>19.75</v>
      </c>
      <c r="BA34" s="43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</row>
    <row r="35" spans="2:70" x14ac:dyDescent="0.25">
      <c r="B35" s="32"/>
      <c r="C35" s="95"/>
      <c r="D35" s="37">
        <v>3</v>
      </c>
      <c r="E35" s="41">
        <f>$BD$30+$C$33+D35</f>
        <v>22.7</v>
      </c>
      <c r="F35" s="41">
        <v>10</v>
      </c>
      <c r="G35" s="41">
        <f>$BD$27-D35</f>
        <v>12</v>
      </c>
      <c r="H35" s="38"/>
      <c r="I35" s="37" t="s">
        <v>0</v>
      </c>
      <c r="J35" s="37" t="s">
        <v>1</v>
      </c>
      <c r="K35" s="37" t="s">
        <v>2</v>
      </c>
      <c r="L35" s="37" t="s">
        <v>3</v>
      </c>
      <c r="M35" s="37" t="s">
        <v>4</v>
      </c>
      <c r="N35" s="43"/>
      <c r="O35" s="32"/>
      <c r="P35" s="95"/>
      <c r="Q35" s="37">
        <v>2</v>
      </c>
      <c r="R35" s="41">
        <f>$BD$30+P34+Q35</f>
        <v>21.7</v>
      </c>
      <c r="S35" s="41">
        <v>10</v>
      </c>
      <c r="T35" s="41">
        <f>$BD$28-Q35</f>
        <v>13.75</v>
      </c>
      <c r="U35" s="46"/>
      <c r="V35" s="2"/>
      <c r="W35" s="2"/>
      <c r="X35" s="2"/>
      <c r="Y35" s="2"/>
      <c r="Z35" s="2"/>
      <c r="AA35" s="46"/>
      <c r="AB35" s="32"/>
      <c r="AC35" s="92"/>
      <c r="AD35" s="37">
        <v>5</v>
      </c>
      <c r="AE35" s="41">
        <f>$BI$30+AC31+AD35</f>
        <v>30.6</v>
      </c>
      <c r="AF35" s="41">
        <f>(AC31+AD35+$BI$30)/(($BN$12/$BN$13)-1)</f>
        <v>12.518181818181818</v>
      </c>
      <c r="AG35" s="41">
        <f t="shared" si="10"/>
        <v>16</v>
      </c>
      <c r="AH35" s="39"/>
      <c r="AI35" s="96"/>
      <c r="AJ35" s="37">
        <v>4</v>
      </c>
      <c r="AK35" s="41">
        <f>$BI$30+AI32+AJ35</f>
        <v>39.6</v>
      </c>
      <c r="AL35" s="41">
        <v>17</v>
      </c>
      <c r="AM35" s="41">
        <f>$BI$27-AJ35</f>
        <v>17</v>
      </c>
      <c r="AN35" s="43"/>
      <c r="AO35" s="32"/>
      <c r="AP35" s="95"/>
      <c r="AQ35" s="37">
        <v>4</v>
      </c>
      <c r="AR35" s="41">
        <f>$BI$30+AP32+AQ35</f>
        <v>29.6</v>
      </c>
      <c r="AS35" s="41">
        <f>(AP32+AQ35+$BI$30)/(($BO$12/$BO$13)-1)</f>
        <v>12.685714285714285</v>
      </c>
      <c r="AT35" s="41">
        <f t="shared" si="11"/>
        <v>17.75</v>
      </c>
      <c r="AU35" s="39"/>
      <c r="AV35" s="95"/>
      <c r="AW35" s="37">
        <v>3</v>
      </c>
      <c r="AX35" s="41">
        <f>$BI$30+AV33+AW35</f>
        <v>38.6</v>
      </c>
      <c r="AY35" s="41">
        <f>(AV33+AW35+$BI$30)/(($BO$12/$BO$13)-1)</f>
        <v>16.542857142857141</v>
      </c>
      <c r="AZ35" s="41">
        <f>$BI$28-AW35</f>
        <v>18.75</v>
      </c>
      <c r="BA35" s="43"/>
      <c r="BB35" s="34"/>
      <c r="BC35" s="49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</row>
    <row r="36" spans="2:70" x14ac:dyDescent="0.25">
      <c r="B36" s="32"/>
      <c r="C36" s="96"/>
      <c r="D36" s="37">
        <v>4</v>
      </c>
      <c r="E36" s="41">
        <f>$BD$30+$C$33+D36</f>
        <v>23.7</v>
      </c>
      <c r="F36" s="41">
        <f>($C$33+D36+$BD$30)/(($BN$12/$BN$13)-1)</f>
        <v>9.6954545454545435</v>
      </c>
      <c r="G36" s="41">
        <f>$BD$27-D36</f>
        <v>11</v>
      </c>
      <c r="H36" s="38"/>
      <c r="I36" s="94">
        <v>13</v>
      </c>
      <c r="J36" s="37">
        <v>1</v>
      </c>
      <c r="K36" s="41">
        <f>$BD$30+$I$36+J36</f>
        <v>29.7</v>
      </c>
      <c r="L36" s="41">
        <v>13</v>
      </c>
      <c r="M36" s="41">
        <f>$BD$27-J36</f>
        <v>14</v>
      </c>
      <c r="N36" s="43"/>
      <c r="O36" s="32"/>
      <c r="P36" s="95"/>
      <c r="Q36" s="37">
        <v>3</v>
      </c>
      <c r="R36" s="41">
        <f>$BD$30+P34+Q36</f>
        <v>22.7</v>
      </c>
      <c r="S36" s="41">
        <f>(P34+Q36+$BD$30)/(($BO$12/$BO$13)-1)</f>
        <v>9.7285714285714278</v>
      </c>
      <c r="T36" s="41">
        <f>$BD$28-Q36</f>
        <v>12.75</v>
      </c>
      <c r="U36" s="46"/>
      <c r="V36" s="37" t="s">
        <v>0</v>
      </c>
      <c r="W36" s="37" t="s">
        <v>1</v>
      </c>
      <c r="X36" s="37" t="s">
        <v>2</v>
      </c>
      <c r="Y36" s="37" t="s">
        <v>3</v>
      </c>
      <c r="Z36" s="37" t="s">
        <v>4</v>
      </c>
      <c r="AA36" s="46"/>
      <c r="AB36" s="32"/>
      <c r="AC36" s="92"/>
      <c r="AD36" s="37">
        <v>6</v>
      </c>
      <c r="AE36" s="41">
        <f>$BI$30+AC31+AD36</f>
        <v>31.6</v>
      </c>
      <c r="AF36" s="41">
        <f>(AC31+AD36+$BI$30)/(($BN$12/$BN$13)-1)</f>
        <v>12.927272727272728</v>
      </c>
      <c r="AG36" s="41">
        <f t="shared" si="10"/>
        <v>15</v>
      </c>
      <c r="AH36" s="39"/>
      <c r="AI36" s="3"/>
      <c r="AJ36" s="3"/>
      <c r="AK36" s="3"/>
      <c r="AL36" s="3"/>
      <c r="AM36" s="3"/>
      <c r="AN36" s="43"/>
      <c r="AO36" s="32"/>
      <c r="AP36" s="95"/>
      <c r="AQ36" s="37">
        <v>5</v>
      </c>
      <c r="AR36" s="41">
        <f>$BI$30+AP32+AQ36</f>
        <v>30.6</v>
      </c>
      <c r="AS36" s="41">
        <v>14</v>
      </c>
      <c r="AT36" s="41">
        <f t="shared" si="11"/>
        <v>16.75</v>
      </c>
      <c r="AU36" s="39"/>
      <c r="AV36" s="96"/>
      <c r="AW36" s="37">
        <v>4</v>
      </c>
      <c r="AX36" s="41">
        <f>$BI$30+AV33+AW36</f>
        <v>39.6</v>
      </c>
      <c r="AY36" s="41">
        <f>(AV33+AW36+$BI$30)/(($BO$12/$BO$13)-1)</f>
        <v>16.971428571428572</v>
      </c>
      <c r="AZ36" s="41">
        <f>$BI$28-AW36</f>
        <v>17.75</v>
      </c>
      <c r="BA36" s="43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spans="2:70" x14ac:dyDescent="0.25">
      <c r="B37" s="32"/>
      <c r="C37" s="3"/>
      <c r="D37" s="3"/>
      <c r="E37" s="3"/>
      <c r="F37" s="3"/>
      <c r="G37" s="3"/>
      <c r="H37" s="38"/>
      <c r="I37" s="96"/>
      <c r="J37" s="37">
        <v>2</v>
      </c>
      <c r="K37" s="41">
        <f>$BD$30+$I$36+J37</f>
        <v>30.7</v>
      </c>
      <c r="L37" s="41">
        <f>($I$36+J37+$BD$30)/(($BN$12/$BN$13)-1)</f>
        <v>12.559090909090909</v>
      </c>
      <c r="M37" s="41">
        <f>$BD$27-J37</f>
        <v>13</v>
      </c>
      <c r="N37" s="43"/>
      <c r="O37" s="32"/>
      <c r="P37" s="95"/>
      <c r="Q37" s="37">
        <v>4</v>
      </c>
      <c r="R37" s="41">
        <f>$BD$30+P34+Q37</f>
        <v>23.7</v>
      </c>
      <c r="S37" s="41">
        <v>11</v>
      </c>
      <c r="T37" s="41">
        <f>$BD$28-Q37</f>
        <v>11.75</v>
      </c>
      <c r="U37" s="46"/>
      <c r="V37" s="94">
        <v>13</v>
      </c>
      <c r="W37" s="37">
        <v>1</v>
      </c>
      <c r="X37" s="41">
        <f>$BD$30+V37+W37</f>
        <v>29.7</v>
      </c>
      <c r="Y37" s="41">
        <f>(V37+W37+$BD$30)/(($BO$12/$BO$13)-1)</f>
        <v>12.728571428571428</v>
      </c>
      <c r="Z37" s="41">
        <f>$BD$28-W37</f>
        <v>14.75</v>
      </c>
      <c r="AA37" s="46"/>
      <c r="AB37" s="32"/>
      <c r="AC37" s="92"/>
      <c r="AD37" s="37">
        <v>7</v>
      </c>
      <c r="AE37" s="41">
        <f>$BI$30+AC31+AD37</f>
        <v>32.6</v>
      </c>
      <c r="AF37" s="41">
        <v>14</v>
      </c>
      <c r="AG37" s="41">
        <f t="shared" si="10"/>
        <v>14</v>
      </c>
      <c r="AH37" s="39"/>
      <c r="AI37" s="37" t="s">
        <v>0</v>
      </c>
      <c r="AJ37" s="37" t="s">
        <v>1</v>
      </c>
      <c r="AK37" s="37" t="s">
        <v>2</v>
      </c>
      <c r="AL37" s="37" t="s">
        <v>3</v>
      </c>
      <c r="AM37" s="37" t="s">
        <v>4</v>
      </c>
      <c r="AN37" s="43"/>
      <c r="AO37" s="32"/>
      <c r="AP37" s="95"/>
      <c r="AQ37" s="37">
        <v>6</v>
      </c>
      <c r="AR37" s="41">
        <f>$BI$30+AP32+AQ37</f>
        <v>31.6</v>
      </c>
      <c r="AS37" s="41">
        <f>(AP32+AQ37+$BI$30)/(($BO$12/$BO$13)-1)</f>
        <v>13.542857142857143</v>
      </c>
      <c r="AT37" s="41">
        <f t="shared" si="11"/>
        <v>15.75</v>
      </c>
      <c r="AU37" s="39"/>
      <c r="AV37" s="39"/>
      <c r="AW37" s="39"/>
      <c r="AX37" s="39"/>
      <c r="AY37" s="39"/>
      <c r="AZ37" s="39"/>
      <c r="BA37" s="43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2:70" x14ac:dyDescent="0.25">
      <c r="B38" s="32"/>
      <c r="C38" s="37" t="s">
        <v>0</v>
      </c>
      <c r="D38" s="37" t="s">
        <v>1</v>
      </c>
      <c r="E38" s="37" t="s">
        <v>2</v>
      </c>
      <c r="F38" s="37" t="s">
        <v>3</v>
      </c>
      <c r="G38" s="37" t="s">
        <v>4</v>
      </c>
      <c r="H38" s="38"/>
      <c r="I38" s="45"/>
      <c r="J38" s="38"/>
      <c r="K38" s="38"/>
      <c r="L38" s="38"/>
      <c r="M38" s="38"/>
      <c r="N38" s="43"/>
      <c r="O38" s="32"/>
      <c r="P38" s="96"/>
      <c r="Q38" s="37">
        <v>5</v>
      </c>
      <c r="R38" s="41">
        <f>$BD$30+P34+Q38</f>
        <v>24.7</v>
      </c>
      <c r="S38" s="41">
        <f>(P34+Q38+$BD$30)/(($BO$12/$BO$13)-1)</f>
        <v>10.585714285714285</v>
      </c>
      <c r="T38" s="41">
        <f>$BD$28-Q38</f>
        <v>10.75</v>
      </c>
      <c r="U38" s="46"/>
      <c r="V38" s="96"/>
      <c r="W38" s="37">
        <v>2</v>
      </c>
      <c r="X38" s="41">
        <f>$BD$30+V37+W38</f>
        <v>30.7</v>
      </c>
      <c r="Y38" s="41">
        <f>(V37+W38+$BD$30)/(($BO$12/$BO$13)-1)</f>
        <v>13.157142857142857</v>
      </c>
      <c r="Z38" s="41">
        <f>$BD$28-W38</f>
        <v>13.75</v>
      </c>
      <c r="AA38" s="46"/>
      <c r="AB38" s="32"/>
      <c r="AC38" s="3"/>
      <c r="AD38" s="3"/>
      <c r="AE38" s="3"/>
      <c r="AF38" s="3"/>
      <c r="AG38" s="3"/>
      <c r="AH38" s="39"/>
      <c r="AI38" s="92">
        <v>14</v>
      </c>
      <c r="AJ38" s="37">
        <v>1</v>
      </c>
      <c r="AK38" s="41">
        <f>$BI$30+AI38+AJ38</f>
        <v>37.6</v>
      </c>
      <c r="AL38" s="41">
        <v>16</v>
      </c>
      <c r="AM38" s="41">
        <f>$BI$27-AJ38</f>
        <v>20</v>
      </c>
      <c r="AN38" s="43"/>
      <c r="AO38" s="32"/>
      <c r="AP38" s="96"/>
      <c r="AQ38" s="37">
        <v>7</v>
      </c>
      <c r="AR38" s="41">
        <f>$BI$30+AP32+AQ38</f>
        <v>32.6</v>
      </c>
      <c r="AS38" s="41">
        <f>(AP32+AQ38+$BI$30)/(($BO$12/$BO$13)-1)</f>
        <v>13.971428571428572</v>
      </c>
      <c r="AT38" s="41">
        <f t="shared" si="11"/>
        <v>14.75</v>
      </c>
      <c r="AU38" s="39"/>
      <c r="AV38" s="37" t="s">
        <v>0</v>
      </c>
      <c r="AW38" s="37" t="s">
        <v>1</v>
      </c>
      <c r="AX38" s="37" t="s">
        <v>2</v>
      </c>
      <c r="AY38" s="37" t="s">
        <v>3</v>
      </c>
      <c r="AZ38" s="37" t="s">
        <v>4</v>
      </c>
      <c r="BA38" s="43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</row>
    <row r="39" spans="2:70" x14ac:dyDescent="0.25">
      <c r="B39" s="32"/>
      <c r="C39" s="92">
        <v>5</v>
      </c>
      <c r="D39" s="37">
        <v>1</v>
      </c>
      <c r="E39" s="41">
        <f>$BD$30+$C$39+D39</f>
        <v>21.7</v>
      </c>
      <c r="F39" s="41">
        <f>($C$39+D39+$BD$30)/(($BN$12/$BN$13)-1)</f>
        <v>8.877272727272727</v>
      </c>
      <c r="G39" s="41">
        <f>$BD$27-D39</f>
        <v>14</v>
      </c>
      <c r="H39" s="38"/>
      <c r="I39" s="37" t="s">
        <v>0</v>
      </c>
      <c r="J39" s="37" t="s">
        <v>1</v>
      </c>
      <c r="K39" s="37" t="s">
        <v>2</v>
      </c>
      <c r="L39" s="37" t="s">
        <v>3</v>
      </c>
      <c r="M39" s="37" t="s">
        <v>4</v>
      </c>
      <c r="N39" s="35"/>
      <c r="O39" s="32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2"/>
      <c r="AC39" s="37" t="s">
        <v>0</v>
      </c>
      <c r="AD39" s="37" t="s">
        <v>1</v>
      </c>
      <c r="AE39" s="37" t="s">
        <v>2</v>
      </c>
      <c r="AF39" s="37" t="s">
        <v>3</v>
      </c>
      <c r="AG39" s="37" t="s">
        <v>4</v>
      </c>
      <c r="AH39" s="39"/>
      <c r="AI39" s="92"/>
      <c r="AJ39" s="37">
        <v>2</v>
      </c>
      <c r="AK39" s="41">
        <f>$BI$30+AI38+AJ39</f>
        <v>38.6</v>
      </c>
      <c r="AL39" s="41">
        <f>(AI38+AJ39+$BI$30)/(($BN$12/$BN$13)-1)</f>
        <v>15.790909090909091</v>
      </c>
      <c r="AM39" s="41">
        <f>$BI$27-AJ39</f>
        <v>19</v>
      </c>
      <c r="AN39" s="35"/>
      <c r="AO39" s="32"/>
      <c r="AP39" s="39"/>
      <c r="AQ39" s="39"/>
      <c r="AR39" s="39"/>
      <c r="AS39" s="39"/>
      <c r="AT39" s="39"/>
      <c r="AU39" s="39"/>
      <c r="AV39" s="94">
        <v>14</v>
      </c>
      <c r="AW39" s="37">
        <v>1</v>
      </c>
      <c r="AX39" s="41">
        <f>$BI$30+AV39+AW39</f>
        <v>37.6</v>
      </c>
      <c r="AY39" s="41">
        <v>17</v>
      </c>
      <c r="AZ39" s="41">
        <f>$BI$28-AW39</f>
        <v>20.75</v>
      </c>
      <c r="BA39" s="35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</row>
    <row r="40" spans="2:70" x14ac:dyDescent="0.25">
      <c r="B40" s="32"/>
      <c r="C40" s="92"/>
      <c r="D40" s="37">
        <v>2</v>
      </c>
      <c r="E40" s="41">
        <f>$BD$30+$C$39+D40</f>
        <v>22.7</v>
      </c>
      <c r="F40" s="41">
        <v>10</v>
      </c>
      <c r="G40" s="41">
        <f>$BD$27-D40</f>
        <v>13</v>
      </c>
      <c r="H40" s="38"/>
      <c r="I40" s="94">
        <v>14</v>
      </c>
      <c r="J40" s="37">
        <v>1</v>
      </c>
      <c r="K40" s="41">
        <f>$BD$30+$I$40+J40</f>
        <v>30.7</v>
      </c>
      <c r="L40" s="41">
        <f>($I$40+J40+$BD$30)/(($BN$12/$BN$13)-1)</f>
        <v>12.559090909090909</v>
      </c>
      <c r="M40" s="41">
        <f>$BD$27-J40</f>
        <v>14</v>
      </c>
      <c r="N40" s="35"/>
      <c r="O40" s="32"/>
      <c r="P40" s="37" t="s">
        <v>0</v>
      </c>
      <c r="Q40" s="37" t="s">
        <v>1</v>
      </c>
      <c r="R40" s="37" t="s">
        <v>2</v>
      </c>
      <c r="S40" s="37" t="s">
        <v>3</v>
      </c>
      <c r="T40" s="37" t="s">
        <v>4</v>
      </c>
      <c r="U40" s="38"/>
      <c r="V40" s="37" t="s">
        <v>0</v>
      </c>
      <c r="W40" s="37" t="s">
        <v>1</v>
      </c>
      <c r="X40" s="37" t="s">
        <v>2</v>
      </c>
      <c r="Y40" s="37" t="s">
        <v>3</v>
      </c>
      <c r="Z40" s="37" t="s">
        <v>4</v>
      </c>
      <c r="AA40" s="38"/>
      <c r="AB40" s="32"/>
      <c r="AC40" s="92">
        <v>4</v>
      </c>
      <c r="AD40" s="37">
        <v>1</v>
      </c>
      <c r="AE40" s="41">
        <f>$BI$30+AC40+AD40</f>
        <v>27.6</v>
      </c>
      <c r="AF40" s="41">
        <v>12</v>
      </c>
      <c r="AG40" s="41">
        <f>$BI$27-AD40</f>
        <v>20</v>
      </c>
      <c r="AH40" s="39"/>
      <c r="AI40" s="92"/>
      <c r="AJ40" s="37">
        <v>3</v>
      </c>
      <c r="AK40" s="41">
        <f>$BI$30+AI38+AJ40</f>
        <v>39.6</v>
      </c>
      <c r="AL40" s="41">
        <v>17</v>
      </c>
      <c r="AM40" s="41">
        <f>$BI$27-AJ40</f>
        <v>18</v>
      </c>
      <c r="AN40" s="35"/>
      <c r="AO40" s="32"/>
      <c r="AP40" s="37" t="s">
        <v>0</v>
      </c>
      <c r="AQ40" s="37" t="s">
        <v>1</v>
      </c>
      <c r="AR40" s="37" t="s">
        <v>2</v>
      </c>
      <c r="AS40" s="37" t="s">
        <v>3</v>
      </c>
      <c r="AT40" s="37" t="s">
        <v>4</v>
      </c>
      <c r="AU40" s="39"/>
      <c r="AV40" s="95"/>
      <c r="AW40" s="37">
        <v>2</v>
      </c>
      <c r="AX40" s="41">
        <f>$BI$30+AV39+AW40</f>
        <v>38.6</v>
      </c>
      <c r="AY40" s="41">
        <f>(AV39+AW40+$BI$30)/(($BO$12/$BO$13)-1)</f>
        <v>16.542857142857141</v>
      </c>
      <c r="AZ40" s="41">
        <f>$BI$28-AW40</f>
        <v>19.75</v>
      </c>
      <c r="BA40" s="35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</row>
    <row r="41" spans="2:70" x14ac:dyDescent="0.25">
      <c r="B41" s="32"/>
      <c r="C41" s="92"/>
      <c r="D41" s="37">
        <v>3</v>
      </c>
      <c r="E41" s="41">
        <f>$BD$30+$C$39+D41</f>
        <v>23.7</v>
      </c>
      <c r="F41" s="41">
        <f>($C$39+D41+$BD$30)/(($BN$12/$BN$13)-1)</f>
        <v>9.6954545454545435</v>
      </c>
      <c r="G41" s="41">
        <f>$BD$27-D41</f>
        <v>12</v>
      </c>
      <c r="H41" s="38"/>
      <c r="I41" s="96"/>
      <c r="J41" s="37">
        <v>2</v>
      </c>
      <c r="K41" s="41">
        <f>$BD$30+$I$40+J41</f>
        <v>31.7</v>
      </c>
      <c r="L41" s="41">
        <f>($I$40+J41+$BD$30)/(($BN$12/$BN$13)-1)</f>
        <v>12.968181818181817</v>
      </c>
      <c r="M41" s="41">
        <f>$BD$27-J41</f>
        <v>13</v>
      </c>
      <c r="N41" s="43"/>
      <c r="O41" s="32"/>
      <c r="P41" s="94">
        <v>5</v>
      </c>
      <c r="Q41" s="37">
        <v>1</v>
      </c>
      <c r="R41" s="41">
        <f>$BD$30+P41+Q41</f>
        <v>21.7</v>
      </c>
      <c r="S41" s="41">
        <f>(P41+Q41+$BD$30)/(($BO$12/$BO$13)-1)</f>
        <v>9.2999999999999989</v>
      </c>
      <c r="T41" s="41">
        <f>$BD$28-Q41</f>
        <v>14.75</v>
      </c>
      <c r="U41" s="46"/>
      <c r="V41" s="94">
        <v>14</v>
      </c>
      <c r="W41" s="37">
        <v>1</v>
      </c>
      <c r="X41" s="41">
        <f>$BD$30+V41+W41</f>
        <v>30.7</v>
      </c>
      <c r="Y41" s="41">
        <v>14</v>
      </c>
      <c r="Z41" s="41">
        <f>$BD$28-W41</f>
        <v>14.75</v>
      </c>
      <c r="AA41" s="46"/>
      <c r="AB41" s="32"/>
      <c r="AC41" s="92"/>
      <c r="AD41" s="37">
        <v>2</v>
      </c>
      <c r="AE41" s="41">
        <f>$BI$30+AC40+AD41</f>
        <v>28.6</v>
      </c>
      <c r="AF41" s="41">
        <f>(AC40+AD41+$BI$30)/(($BN$12/$BN$13)-1)</f>
        <v>11.7</v>
      </c>
      <c r="AG41" s="41">
        <f t="shared" ref="AG41:AG46" si="12">$BI$27-AD41</f>
        <v>19</v>
      </c>
      <c r="AH41" s="39"/>
      <c r="AI41" s="92"/>
      <c r="AJ41" s="37">
        <v>4</v>
      </c>
      <c r="AK41" s="41">
        <f>$BI$30+AI38+AJ41</f>
        <v>40.6</v>
      </c>
      <c r="AL41" s="41">
        <f>(AI38+AJ41+$BI$30)/(($BN$12/$BN$13)-1)</f>
        <v>16.609090909090909</v>
      </c>
      <c r="AM41" s="41">
        <f>$BI$27-AJ41</f>
        <v>17</v>
      </c>
      <c r="AN41" s="43"/>
      <c r="AO41" s="32"/>
      <c r="AP41" s="92">
        <v>4</v>
      </c>
      <c r="AQ41" s="37">
        <v>1</v>
      </c>
      <c r="AR41" s="41">
        <f>$BI$30+AP41+AQ41</f>
        <v>27.6</v>
      </c>
      <c r="AS41" s="41">
        <f>(AP41+AQ41+$BI$30)/(($BO$12/$BO$13)-1)</f>
        <v>11.828571428571429</v>
      </c>
      <c r="AT41" s="41">
        <f t="shared" ref="AT41:AT47" si="13">$BI$28-AQ41</f>
        <v>20.75</v>
      </c>
      <c r="AU41" s="39"/>
      <c r="AV41" s="95"/>
      <c r="AW41" s="37">
        <v>3</v>
      </c>
      <c r="AX41" s="41">
        <f>$BI$30+AV39+AW41</f>
        <v>39.6</v>
      </c>
      <c r="AY41" s="41">
        <f>(AV39+AW41+$BI$30)/(($BO$12/$BO$13)-1)</f>
        <v>16.971428571428572</v>
      </c>
      <c r="AZ41" s="41">
        <f>$BI$28-AW41</f>
        <v>18.75</v>
      </c>
      <c r="BA41" s="43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</row>
    <row r="42" spans="2:70" x14ac:dyDescent="0.25">
      <c r="B42" s="32"/>
      <c r="C42" s="92"/>
      <c r="D42" s="37">
        <v>4</v>
      </c>
      <c r="E42" s="41">
        <f>$BD$30+$C$39+D42</f>
        <v>24.7</v>
      </c>
      <c r="F42" s="41">
        <v>11</v>
      </c>
      <c r="G42" s="41">
        <f>$BD$27-D42</f>
        <v>11</v>
      </c>
      <c r="H42" s="38"/>
      <c r="I42" s="45"/>
      <c r="J42" s="38"/>
      <c r="K42" s="38"/>
      <c r="L42" s="38"/>
      <c r="M42" s="38"/>
      <c r="N42" s="43"/>
      <c r="O42" s="32"/>
      <c r="P42" s="95"/>
      <c r="Q42" s="37">
        <v>2</v>
      </c>
      <c r="R42" s="41">
        <f>$BD$30+P41+Q42</f>
        <v>22.7</v>
      </c>
      <c r="S42" s="41">
        <f>(P41+Q42+$BD$30)/(($BO$12/$BO$13)-1)</f>
        <v>9.7285714285714278</v>
      </c>
      <c r="T42" s="41">
        <f>$BD$28-Q42</f>
        <v>13.75</v>
      </c>
      <c r="U42" s="46"/>
      <c r="V42" s="96"/>
      <c r="W42" s="37">
        <v>2</v>
      </c>
      <c r="X42" s="41">
        <f>$BD$30+V41+W42</f>
        <v>31.7</v>
      </c>
      <c r="Y42" s="41">
        <f>(V41+W42+$BD$30)/(($BO$12/$BO$13)-1)</f>
        <v>13.585714285714285</v>
      </c>
      <c r="Z42" s="41">
        <f>$BD$28-W42</f>
        <v>13.75</v>
      </c>
      <c r="AA42" s="46"/>
      <c r="AB42" s="32"/>
      <c r="AC42" s="92"/>
      <c r="AD42" s="37">
        <v>3</v>
      </c>
      <c r="AE42" s="41">
        <f>$BI$30+AC40+AD42</f>
        <v>29.6</v>
      </c>
      <c r="AF42" s="41">
        <v>13</v>
      </c>
      <c r="AG42" s="41">
        <f t="shared" si="12"/>
        <v>18</v>
      </c>
      <c r="AH42" s="39"/>
      <c r="AI42" s="3"/>
      <c r="AJ42" s="3"/>
      <c r="AK42" s="3"/>
      <c r="AL42" s="3"/>
      <c r="AM42" s="3"/>
      <c r="AN42" s="43"/>
      <c r="AO42" s="32"/>
      <c r="AP42" s="92"/>
      <c r="AQ42" s="37">
        <v>2</v>
      </c>
      <c r="AR42" s="41">
        <f>$BI$30+AP41+AQ42</f>
        <v>28.6</v>
      </c>
      <c r="AS42" s="41">
        <v>13</v>
      </c>
      <c r="AT42" s="41">
        <f t="shared" si="13"/>
        <v>19.75</v>
      </c>
      <c r="AU42" s="39"/>
      <c r="AV42" s="96"/>
      <c r="AW42" s="37">
        <v>4</v>
      </c>
      <c r="AX42" s="41">
        <f>$BI$30+AV39+AW42</f>
        <v>40.6</v>
      </c>
      <c r="AY42" s="41">
        <v>18</v>
      </c>
      <c r="AZ42" s="41">
        <f>$BI$28-AW42</f>
        <v>17.75</v>
      </c>
      <c r="BA42" s="43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</row>
    <row r="43" spans="2:70" x14ac:dyDescent="0.25">
      <c r="B43" s="32"/>
      <c r="C43" s="3"/>
      <c r="D43" s="3"/>
      <c r="E43" s="3"/>
      <c r="F43" s="3"/>
      <c r="G43" s="3"/>
      <c r="H43" s="38"/>
      <c r="I43" s="37" t="s">
        <v>0</v>
      </c>
      <c r="J43" s="37" t="s">
        <v>1</v>
      </c>
      <c r="K43" s="37" t="s">
        <v>2</v>
      </c>
      <c r="L43" s="37" t="s">
        <v>3</v>
      </c>
      <c r="M43" s="37" t="s">
        <v>4</v>
      </c>
      <c r="N43" s="43"/>
      <c r="O43" s="32"/>
      <c r="P43" s="95"/>
      <c r="Q43" s="37">
        <v>3</v>
      </c>
      <c r="R43" s="41">
        <f>$BD$30+P41+Q43</f>
        <v>23.7</v>
      </c>
      <c r="S43" s="41">
        <v>11</v>
      </c>
      <c r="T43" s="41">
        <f>$BD$28-Q43</f>
        <v>12.75</v>
      </c>
      <c r="U43" s="46"/>
      <c r="V43" s="38"/>
      <c r="W43" s="38"/>
      <c r="X43" s="38"/>
      <c r="Y43" s="38"/>
      <c r="Z43" s="38"/>
      <c r="AA43" s="46"/>
      <c r="AB43" s="32"/>
      <c r="AC43" s="92"/>
      <c r="AD43" s="37">
        <v>4</v>
      </c>
      <c r="AE43" s="41">
        <f>$BI$30+AC40+AD43</f>
        <v>30.6</v>
      </c>
      <c r="AF43" s="41">
        <f>(AC40+AD43+$BI$30)/(($BN$12/$BN$13)-1)</f>
        <v>12.518181818181818</v>
      </c>
      <c r="AG43" s="41">
        <f t="shared" si="12"/>
        <v>17</v>
      </c>
      <c r="AH43" s="39"/>
      <c r="AI43" s="37" t="s">
        <v>0</v>
      </c>
      <c r="AJ43" s="37" t="s">
        <v>1</v>
      </c>
      <c r="AK43" s="37" t="s">
        <v>2</v>
      </c>
      <c r="AL43" s="37" t="s">
        <v>3</v>
      </c>
      <c r="AM43" s="37" t="s">
        <v>4</v>
      </c>
      <c r="AN43" s="43"/>
      <c r="AO43" s="32"/>
      <c r="AP43" s="92"/>
      <c r="AQ43" s="37">
        <v>3</v>
      </c>
      <c r="AR43" s="41">
        <f>$BI$30+AP41+AQ43</f>
        <v>29.6</v>
      </c>
      <c r="AS43" s="41">
        <f>(AP41+AQ43+$BI$30)/(($BO$12/$BO$13)-1)</f>
        <v>12.685714285714285</v>
      </c>
      <c r="AT43" s="41">
        <f t="shared" si="13"/>
        <v>18.75</v>
      </c>
      <c r="AU43" s="39"/>
      <c r="AV43" s="3"/>
      <c r="AW43" s="3"/>
      <c r="AX43" s="3"/>
      <c r="AY43" s="3"/>
      <c r="AZ43" s="3"/>
      <c r="BA43" s="43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</row>
    <row r="44" spans="2:70" x14ac:dyDescent="0.25">
      <c r="B44" s="32"/>
      <c r="C44" s="37" t="s">
        <v>0</v>
      </c>
      <c r="D44" s="37" t="s">
        <v>1</v>
      </c>
      <c r="E44" s="37" t="s">
        <v>2</v>
      </c>
      <c r="F44" s="37" t="s">
        <v>3</v>
      </c>
      <c r="G44" s="37" t="s">
        <v>4</v>
      </c>
      <c r="H44" s="38"/>
      <c r="I44" s="37">
        <v>15</v>
      </c>
      <c r="J44" s="37">
        <v>1</v>
      </c>
      <c r="K44" s="41">
        <f>$BD$30+$I$44+J44</f>
        <v>31.7</v>
      </c>
      <c r="L44" s="41">
        <f>($I$44+J44+$BD$30)/(($BN$12/$BN$13)-1)</f>
        <v>12.968181818181817</v>
      </c>
      <c r="M44" s="41">
        <f>$BD$27-J44</f>
        <v>14</v>
      </c>
      <c r="N44" s="43"/>
      <c r="O44" s="32"/>
      <c r="P44" s="96"/>
      <c r="Q44" s="37">
        <v>4</v>
      </c>
      <c r="R44" s="41">
        <f>$BD$30+P41+Q44</f>
        <v>24.7</v>
      </c>
      <c r="S44" s="41">
        <f>(P41+Q44+$BD$30)/(($BO$12/$BO$13)-1)</f>
        <v>10.585714285714285</v>
      </c>
      <c r="T44" s="41">
        <f>$BD$28-Q44</f>
        <v>11.75</v>
      </c>
      <c r="U44" s="46"/>
      <c r="V44" s="37" t="s">
        <v>0</v>
      </c>
      <c r="W44" s="37" t="s">
        <v>1</v>
      </c>
      <c r="X44" s="37" t="s">
        <v>2</v>
      </c>
      <c r="Y44" s="37" t="s">
        <v>3</v>
      </c>
      <c r="Z44" s="37" t="s">
        <v>4</v>
      </c>
      <c r="AA44" s="46"/>
      <c r="AB44" s="32"/>
      <c r="AC44" s="92"/>
      <c r="AD44" s="37">
        <v>5</v>
      </c>
      <c r="AE44" s="41">
        <f>$BI$30+AC40+AD44</f>
        <v>31.6</v>
      </c>
      <c r="AF44" s="41">
        <f>(AC40+AD44+$BI$30)/(($BN$12/$BN$13)-1)</f>
        <v>12.927272727272728</v>
      </c>
      <c r="AG44" s="41">
        <f t="shared" si="12"/>
        <v>16</v>
      </c>
      <c r="AH44" s="39"/>
      <c r="AI44" s="94">
        <v>15</v>
      </c>
      <c r="AJ44" s="37">
        <v>1</v>
      </c>
      <c r="AK44" s="41">
        <f>$BI$30+AI44+AJ44</f>
        <v>38.6</v>
      </c>
      <c r="AL44" s="41">
        <f>(AI44+AJ44+$BI$30)/(($BN$12/$BN$13)-1)</f>
        <v>15.790909090909091</v>
      </c>
      <c r="AM44" s="41">
        <f>$BI$27-AJ44</f>
        <v>20</v>
      </c>
      <c r="AN44" s="43"/>
      <c r="AO44" s="32"/>
      <c r="AP44" s="92"/>
      <c r="AQ44" s="37">
        <v>4</v>
      </c>
      <c r="AR44" s="41">
        <f>$BI$30+AP41+AQ44</f>
        <v>30.6</v>
      </c>
      <c r="AS44" s="41">
        <v>14</v>
      </c>
      <c r="AT44" s="41">
        <f t="shared" si="13"/>
        <v>17.75</v>
      </c>
      <c r="AU44" s="39"/>
      <c r="AV44" s="37" t="s">
        <v>0</v>
      </c>
      <c r="AW44" s="37" t="s">
        <v>1</v>
      </c>
      <c r="AX44" s="37" t="s">
        <v>2</v>
      </c>
      <c r="AY44" s="37" t="s">
        <v>3</v>
      </c>
      <c r="AZ44" s="37" t="s">
        <v>4</v>
      </c>
      <c r="BA44" s="43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2:70" x14ac:dyDescent="0.25">
      <c r="B45" s="32"/>
      <c r="C45" s="92">
        <v>6</v>
      </c>
      <c r="D45" s="37">
        <v>1</v>
      </c>
      <c r="E45" s="41">
        <f>$BD$30+$C$45+D45</f>
        <v>22.7</v>
      </c>
      <c r="F45" s="41">
        <v>10</v>
      </c>
      <c r="G45" s="41">
        <f>$BD$27-D45</f>
        <v>14</v>
      </c>
      <c r="H45" s="38"/>
      <c r="I45" s="45"/>
      <c r="J45" s="38"/>
      <c r="K45" s="38"/>
      <c r="L45" s="38"/>
      <c r="M45" s="38"/>
      <c r="N45" s="43"/>
      <c r="O45" s="32"/>
      <c r="P45" s="2"/>
      <c r="Q45" s="2"/>
      <c r="R45" s="2"/>
      <c r="S45" s="2"/>
      <c r="T45" s="2"/>
      <c r="U45" s="46"/>
      <c r="V45" s="37">
        <v>15</v>
      </c>
      <c r="W45" s="37">
        <v>1</v>
      </c>
      <c r="X45" s="41">
        <f>$BD$30+V45+W45</f>
        <v>31.7</v>
      </c>
      <c r="Y45" s="41">
        <f>(V45+W45+$BD$30)/(($BO$12/$BO$13)-1)</f>
        <v>13.585714285714285</v>
      </c>
      <c r="Z45" s="41">
        <f>$BD$28-W45</f>
        <v>14.75</v>
      </c>
      <c r="AA45" s="46"/>
      <c r="AB45" s="32"/>
      <c r="AC45" s="92"/>
      <c r="AD45" s="37">
        <v>6</v>
      </c>
      <c r="AE45" s="41">
        <f>$BI$30+AC40+AD45</f>
        <v>32.6</v>
      </c>
      <c r="AF45" s="41">
        <v>14</v>
      </c>
      <c r="AG45" s="41">
        <f t="shared" si="12"/>
        <v>15</v>
      </c>
      <c r="AH45" s="39"/>
      <c r="AI45" s="95"/>
      <c r="AJ45" s="37">
        <v>2</v>
      </c>
      <c r="AK45" s="41">
        <f>$BI$30+AI44+AJ45</f>
        <v>39.6</v>
      </c>
      <c r="AL45" s="41">
        <v>17</v>
      </c>
      <c r="AM45" s="41">
        <f>$BI$27-AJ45</f>
        <v>19</v>
      </c>
      <c r="AN45" s="43"/>
      <c r="AO45" s="32"/>
      <c r="AP45" s="92"/>
      <c r="AQ45" s="37">
        <v>5</v>
      </c>
      <c r="AR45" s="41">
        <f>$BI$30+AP41+AQ45</f>
        <v>31.6</v>
      </c>
      <c r="AS45" s="41">
        <f>(AP41+AQ45+$BI$30)/(($BO$12/$BO$13)-1)</f>
        <v>13.542857142857143</v>
      </c>
      <c r="AT45" s="41">
        <f t="shared" si="13"/>
        <v>16.75</v>
      </c>
      <c r="AU45" s="39"/>
      <c r="AV45" s="94">
        <v>15</v>
      </c>
      <c r="AW45" s="37">
        <v>1</v>
      </c>
      <c r="AX45" s="41">
        <f>$BI$30+AV45+AW45</f>
        <v>38.6</v>
      </c>
      <c r="AY45" s="41">
        <f>(AV45+AW45+$BI$30)/(($BO$12/$BO$13)-1)</f>
        <v>16.542857142857141</v>
      </c>
      <c r="AZ45" s="41">
        <f>$BI$28-AW45</f>
        <v>20.75</v>
      </c>
      <c r="BA45" s="43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</row>
    <row r="46" spans="2:70" x14ac:dyDescent="0.25">
      <c r="B46" s="32"/>
      <c r="C46" s="92"/>
      <c r="D46" s="37">
        <v>2</v>
      </c>
      <c r="E46" s="41">
        <f>$BD$30+$C$45+D46</f>
        <v>23.7</v>
      </c>
      <c r="F46" s="41">
        <f>($C$45+D46+$BD$30)/(($BN$12/$BN$13)-1)</f>
        <v>9.6954545454545435</v>
      </c>
      <c r="G46" s="41">
        <f>$BD$27-D46</f>
        <v>13</v>
      </c>
      <c r="H46" s="38"/>
      <c r="I46" s="37" t="s">
        <v>0</v>
      </c>
      <c r="J46" s="37" t="s">
        <v>1</v>
      </c>
      <c r="K46" s="37" t="s">
        <v>2</v>
      </c>
      <c r="L46" s="37" t="s">
        <v>3</v>
      </c>
      <c r="M46" s="37" t="s">
        <v>4</v>
      </c>
      <c r="N46" s="35"/>
      <c r="O46" s="32"/>
      <c r="P46" s="37" t="s">
        <v>0</v>
      </c>
      <c r="Q46" s="37" t="s">
        <v>1</v>
      </c>
      <c r="R46" s="37" t="s">
        <v>2</v>
      </c>
      <c r="S46" s="37" t="s">
        <v>3</v>
      </c>
      <c r="T46" s="37" t="s">
        <v>4</v>
      </c>
      <c r="U46" s="38"/>
      <c r="V46" s="2"/>
      <c r="W46" s="2"/>
      <c r="X46" s="2"/>
      <c r="Y46" s="2"/>
      <c r="Z46" s="2"/>
      <c r="AA46" s="38"/>
      <c r="AB46" s="32"/>
      <c r="AC46" s="92"/>
      <c r="AD46" s="37">
        <v>7</v>
      </c>
      <c r="AE46" s="41">
        <f>$BI$30+AC40+AD46</f>
        <v>33.6</v>
      </c>
      <c r="AF46" s="41">
        <f>(AC40+AD46+$BI$30)/(($BN$12/$BN$13)-1)</f>
        <v>13.745454545454544</v>
      </c>
      <c r="AG46" s="41">
        <f t="shared" si="12"/>
        <v>14</v>
      </c>
      <c r="AH46" s="39"/>
      <c r="AI46" s="96"/>
      <c r="AJ46" s="37">
        <v>3</v>
      </c>
      <c r="AK46" s="41">
        <f>$BI$30+AI44+AJ46</f>
        <v>40.6</v>
      </c>
      <c r="AL46" s="41">
        <f>(AI44+AJ46+$BI$30)/(($BN$12/$BN$13)-1)</f>
        <v>16.609090909090909</v>
      </c>
      <c r="AM46" s="41">
        <f>$BI$27-AJ46</f>
        <v>18</v>
      </c>
      <c r="AN46" s="35"/>
      <c r="AO46" s="32"/>
      <c r="AP46" s="92"/>
      <c r="AQ46" s="37">
        <v>6</v>
      </c>
      <c r="AR46" s="41">
        <f>$BI$30+AP41+AQ46</f>
        <v>32.6</v>
      </c>
      <c r="AS46" s="41">
        <f>(AP41+AQ46+$BI$30)/(($BO$12/$BO$13)-1)</f>
        <v>13.971428571428572</v>
      </c>
      <c r="AT46" s="41">
        <f t="shared" si="13"/>
        <v>15.75</v>
      </c>
      <c r="AU46" s="39"/>
      <c r="AV46" s="95"/>
      <c r="AW46" s="37">
        <v>2</v>
      </c>
      <c r="AX46" s="41">
        <f>$BI$30+AV45+AW46</f>
        <v>39.6</v>
      </c>
      <c r="AY46" s="41">
        <f>(AV45+AW46+$BI$30)/(($BO$12/$BO$13)-1)</f>
        <v>16.971428571428572</v>
      </c>
      <c r="AZ46" s="41">
        <f>$BI$28-AW46</f>
        <v>19.75</v>
      </c>
      <c r="BA46" s="35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</row>
    <row r="47" spans="2:70" x14ac:dyDescent="0.25">
      <c r="B47" s="32"/>
      <c r="C47" s="92"/>
      <c r="D47" s="37">
        <v>3</v>
      </c>
      <c r="E47" s="41">
        <f>$BD$30+$C$45+D47</f>
        <v>24.7</v>
      </c>
      <c r="F47" s="41">
        <v>11</v>
      </c>
      <c r="G47" s="41">
        <f>$BD$27-D47</f>
        <v>12</v>
      </c>
      <c r="H47" s="38"/>
      <c r="I47" s="37">
        <v>16</v>
      </c>
      <c r="J47" s="37">
        <v>1</v>
      </c>
      <c r="K47" s="41">
        <f>$BD$30+$I$47+J47</f>
        <v>32.700000000000003</v>
      </c>
      <c r="L47" s="41">
        <v>14</v>
      </c>
      <c r="M47" s="41">
        <f>$BD$27-J47</f>
        <v>14</v>
      </c>
      <c r="N47" s="35"/>
      <c r="O47" s="32"/>
      <c r="P47" s="92">
        <v>6</v>
      </c>
      <c r="Q47" s="37">
        <v>1</v>
      </c>
      <c r="R47" s="41">
        <f>$BD$30+P47+Q47</f>
        <v>22.7</v>
      </c>
      <c r="S47" s="41">
        <f>(P47+Q47+$BD$30)/(($BO$12/$BO$13)-1)</f>
        <v>9.7285714285714278</v>
      </c>
      <c r="T47" s="41">
        <f>$BD$28-Q47</f>
        <v>14.75</v>
      </c>
      <c r="U47" s="38"/>
      <c r="V47" s="37" t="s">
        <v>0</v>
      </c>
      <c r="W47" s="37" t="s">
        <v>1</v>
      </c>
      <c r="X47" s="37" t="s">
        <v>2</v>
      </c>
      <c r="Y47" s="37" t="s">
        <v>3</v>
      </c>
      <c r="Z47" s="37" t="s">
        <v>4</v>
      </c>
      <c r="AA47" s="38"/>
      <c r="AB47" s="32"/>
      <c r="AC47" s="3"/>
      <c r="AD47" s="3"/>
      <c r="AE47" s="3"/>
      <c r="AF47" s="3"/>
      <c r="AG47" s="3"/>
      <c r="AH47" s="39"/>
      <c r="AI47" s="3"/>
      <c r="AJ47" s="3"/>
      <c r="AK47" s="3"/>
      <c r="AL47" s="3"/>
      <c r="AM47" s="3"/>
      <c r="AN47" s="35"/>
      <c r="AO47" s="32"/>
      <c r="AP47" s="92"/>
      <c r="AQ47" s="37">
        <v>7</v>
      </c>
      <c r="AR47" s="41">
        <f>$BI$30+AP41+AQ47</f>
        <v>33.6</v>
      </c>
      <c r="AS47" s="41">
        <v>15</v>
      </c>
      <c r="AT47" s="41">
        <f t="shared" si="13"/>
        <v>14.75</v>
      </c>
      <c r="AU47" s="39"/>
      <c r="AV47" s="95"/>
      <c r="AW47" s="37">
        <v>3</v>
      </c>
      <c r="AX47" s="41">
        <f>$BI$30+AV45+AW47</f>
        <v>40.6</v>
      </c>
      <c r="AY47" s="41">
        <v>18</v>
      </c>
      <c r="AZ47" s="41">
        <f>$BI$28-AW47</f>
        <v>18.75</v>
      </c>
      <c r="BA47" s="35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</row>
    <row r="48" spans="2:70" x14ac:dyDescent="0.25">
      <c r="B48" s="32"/>
      <c r="C48" s="92"/>
      <c r="D48" s="37">
        <v>4</v>
      </c>
      <c r="E48" s="41">
        <f>$BD$30+$C$45+D48</f>
        <v>25.7</v>
      </c>
      <c r="F48" s="41">
        <f>($C$45+D48+$BD$30)/(($BN$12/$BN$13)-1)</f>
        <v>10.513636363636362</v>
      </c>
      <c r="G48" s="41">
        <f>$BD$27-D48</f>
        <v>11</v>
      </c>
      <c r="H48" s="38"/>
      <c r="I48" s="45"/>
      <c r="J48" s="38"/>
      <c r="K48" s="38"/>
      <c r="L48" s="38"/>
      <c r="M48" s="38"/>
      <c r="N48" s="43"/>
      <c r="O48" s="32"/>
      <c r="P48" s="92"/>
      <c r="Q48" s="37">
        <v>2</v>
      </c>
      <c r="R48" s="41">
        <f>$BD$30+P47+Q48</f>
        <v>23.7</v>
      </c>
      <c r="S48" s="41">
        <v>11</v>
      </c>
      <c r="T48" s="41">
        <f>$BD$28-Q48</f>
        <v>13.75</v>
      </c>
      <c r="U48" s="46"/>
      <c r="V48" s="37">
        <v>16</v>
      </c>
      <c r="W48" s="37">
        <v>1</v>
      </c>
      <c r="X48" s="41">
        <f>$BD$30+V48+W48</f>
        <v>32.700000000000003</v>
      </c>
      <c r="Y48" s="41">
        <v>15</v>
      </c>
      <c r="Z48" s="41">
        <f>$BD$28-W48</f>
        <v>14.75</v>
      </c>
      <c r="AA48" s="46"/>
      <c r="AB48" s="32"/>
      <c r="AC48" s="37" t="s">
        <v>0</v>
      </c>
      <c r="AD48" s="37" t="s">
        <v>1</v>
      </c>
      <c r="AE48" s="37" t="s">
        <v>2</v>
      </c>
      <c r="AF48" s="37" t="s">
        <v>3</v>
      </c>
      <c r="AG48" s="37" t="s">
        <v>4</v>
      </c>
      <c r="AH48" s="39"/>
      <c r="AI48" s="37" t="s">
        <v>0</v>
      </c>
      <c r="AJ48" s="37" t="s">
        <v>1</v>
      </c>
      <c r="AK48" s="37" t="s">
        <v>2</v>
      </c>
      <c r="AL48" s="37" t="s">
        <v>3</v>
      </c>
      <c r="AM48" s="37" t="s">
        <v>4</v>
      </c>
      <c r="AN48" s="43"/>
      <c r="AO48" s="32"/>
      <c r="AP48" s="3"/>
      <c r="AQ48" s="3"/>
      <c r="AR48" s="3"/>
      <c r="AS48" s="3"/>
      <c r="AT48" s="3"/>
      <c r="AU48" s="39"/>
      <c r="AV48" s="96"/>
      <c r="AW48" s="37">
        <v>4</v>
      </c>
      <c r="AX48" s="41">
        <f>$BI$30+AV45+AW48</f>
        <v>41.6</v>
      </c>
      <c r="AY48" s="41">
        <f>(AV45+AW48+$BI$30)/(($BO$12/$BO$13)-1)</f>
        <v>17.828571428571429</v>
      </c>
      <c r="AZ48" s="41">
        <f>$BI$28-AW48</f>
        <v>17.75</v>
      </c>
      <c r="BA48" s="43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</row>
    <row r="49" spans="2:68" x14ac:dyDescent="0.25">
      <c r="B49" s="32"/>
      <c r="C49" s="3"/>
      <c r="D49" s="3"/>
      <c r="E49" s="3"/>
      <c r="F49" s="3"/>
      <c r="G49" s="3"/>
      <c r="H49" s="38"/>
      <c r="I49" s="37" t="s">
        <v>0</v>
      </c>
      <c r="J49" s="37" t="s">
        <v>1</v>
      </c>
      <c r="K49" s="37" t="s">
        <v>2</v>
      </c>
      <c r="L49" s="37" t="s">
        <v>3</v>
      </c>
      <c r="M49" s="37" t="s">
        <v>4</v>
      </c>
      <c r="N49" s="43"/>
      <c r="O49" s="32"/>
      <c r="P49" s="92"/>
      <c r="Q49" s="37">
        <v>3</v>
      </c>
      <c r="R49" s="41">
        <f>$BD$30+P47+Q49</f>
        <v>24.7</v>
      </c>
      <c r="S49" s="41">
        <f>(P47+Q49+$BD$30)/(($BO$12/$BO$13)-1)</f>
        <v>10.585714285714285</v>
      </c>
      <c r="T49" s="41">
        <f>$BD$28-Q49</f>
        <v>12.75</v>
      </c>
      <c r="U49" s="46"/>
      <c r="V49" s="38"/>
      <c r="W49" s="38"/>
      <c r="X49" s="38"/>
      <c r="Y49" s="38"/>
      <c r="Z49" s="38"/>
      <c r="AA49" s="46"/>
      <c r="AB49" s="32"/>
      <c r="AC49" s="94">
        <v>5</v>
      </c>
      <c r="AD49" s="37">
        <v>1</v>
      </c>
      <c r="AE49" s="41">
        <f>$BI$30+AC49+AD49</f>
        <v>28.6</v>
      </c>
      <c r="AF49" s="41">
        <f>(AC49+AD49+$BI$30)/(($BN$12/$BN$13)-1)</f>
        <v>11.7</v>
      </c>
      <c r="AG49" s="41">
        <f t="shared" ref="AG49:AG54" si="14">$BI$27-AD49</f>
        <v>20</v>
      </c>
      <c r="AH49" s="39"/>
      <c r="AI49" s="94">
        <v>16</v>
      </c>
      <c r="AJ49" s="37">
        <v>1</v>
      </c>
      <c r="AK49" s="41">
        <f>$BI$30+AI49+AJ49</f>
        <v>39.6</v>
      </c>
      <c r="AL49" s="41">
        <v>17</v>
      </c>
      <c r="AM49" s="41">
        <f>$BI$27-AJ49</f>
        <v>20</v>
      </c>
      <c r="AN49" s="43"/>
      <c r="AO49" s="32"/>
      <c r="AP49" s="37" t="s">
        <v>0</v>
      </c>
      <c r="AQ49" s="37" t="s">
        <v>1</v>
      </c>
      <c r="AR49" s="37" t="s">
        <v>2</v>
      </c>
      <c r="AS49" s="37" t="s">
        <v>3</v>
      </c>
      <c r="AT49" s="37" t="s">
        <v>4</v>
      </c>
      <c r="AU49" s="39"/>
      <c r="AV49" s="3"/>
      <c r="AW49" s="3"/>
      <c r="AX49" s="3"/>
      <c r="AY49" s="3"/>
      <c r="AZ49" s="3"/>
      <c r="BA49" s="43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</row>
    <row r="50" spans="2:68" x14ac:dyDescent="0.25">
      <c r="B50" s="32"/>
      <c r="C50" s="37" t="s">
        <v>0</v>
      </c>
      <c r="D50" s="37" t="s">
        <v>1</v>
      </c>
      <c r="E50" s="37" t="s">
        <v>2</v>
      </c>
      <c r="F50" s="37" t="s">
        <v>3</v>
      </c>
      <c r="G50" s="37" t="s">
        <v>4</v>
      </c>
      <c r="H50" s="38"/>
      <c r="I50" s="37">
        <v>17</v>
      </c>
      <c r="J50" s="37">
        <v>1</v>
      </c>
      <c r="K50" s="41">
        <f>$BD$30+$I$50+J50</f>
        <v>33.700000000000003</v>
      </c>
      <c r="L50" s="41">
        <f>($I$50+J50+$BD$30)/(($BN$12/$BN$13)-1)</f>
        <v>13.786363636363637</v>
      </c>
      <c r="M50" s="41">
        <f>$BD$27-J50</f>
        <v>14</v>
      </c>
      <c r="N50" s="43"/>
      <c r="O50" s="32"/>
      <c r="P50" s="92"/>
      <c r="Q50" s="37">
        <v>4</v>
      </c>
      <c r="R50" s="41">
        <f>$BD$30+P47+Q50</f>
        <v>25.7</v>
      </c>
      <c r="S50" s="41">
        <v>12</v>
      </c>
      <c r="T50" s="41">
        <f>$BD$28-Q50</f>
        <v>11.75</v>
      </c>
      <c r="U50" s="46"/>
      <c r="V50" s="37" t="s">
        <v>0</v>
      </c>
      <c r="W50" s="37" t="s">
        <v>1</v>
      </c>
      <c r="X50" s="37" t="s">
        <v>2</v>
      </c>
      <c r="Y50" s="37" t="s">
        <v>3</v>
      </c>
      <c r="Z50" s="37" t="s">
        <v>4</v>
      </c>
      <c r="AA50" s="46"/>
      <c r="AB50" s="32"/>
      <c r="AC50" s="95"/>
      <c r="AD50" s="37">
        <v>2</v>
      </c>
      <c r="AE50" s="41">
        <f>$BI$30+AC49+AD50</f>
        <v>29.6</v>
      </c>
      <c r="AF50" s="41">
        <v>13</v>
      </c>
      <c r="AG50" s="41">
        <f t="shared" si="14"/>
        <v>19</v>
      </c>
      <c r="AH50" s="39"/>
      <c r="AI50" s="95"/>
      <c r="AJ50" s="37">
        <v>2</v>
      </c>
      <c r="AK50" s="41">
        <f>$BI$30+AI49+AJ50</f>
        <v>40.6</v>
      </c>
      <c r="AL50" s="41">
        <f>(AI49+AJ50+$BI$30)/(($BN$12/$BN$13)-1)</f>
        <v>16.609090909090909</v>
      </c>
      <c r="AM50" s="41">
        <f>$BI$27-AJ50</f>
        <v>19</v>
      </c>
      <c r="AN50" s="43"/>
      <c r="AO50" s="32"/>
      <c r="AP50" s="94">
        <v>5</v>
      </c>
      <c r="AQ50" s="37">
        <v>1</v>
      </c>
      <c r="AR50" s="41">
        <f>$BI$30+AP50+AQ50</f>
        <v>28.6</v>
      </c>
      <c r="AS50" s="41">
        <v>13</v>
      </c>
      <c r="AT50" s="41">
        <f t="shared" ref="AT50:AT56" si="15">$BI$28-AQ50</f>
        <v>20.75</v>
      </c>
      <c r="AU50" s="39"/>
      <c r="AV50" s="37" t="s">
        <v>0</v>
      </c>
      <c r="AW50" s="37" t="s">
        <v>1</v>
      </c>
      <c r="AX50" s="37" t="s">
        <v>2</v>
      </c>
      <c r="AY50" s="37" t="s">
        <v>3</v>
      </c>
      <c r="AZ50" s="37" t="s">
        <v>4</v>
      </c>
      <c r="BA50" s="43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</row>
    <row r="51" spans="2:68" x14ac:dyDescent="0.25">
      <c r="B51" s="32"/>
      <c r="C51" s="94">
        <v>7</v>
      </c>
      <c r="D51" s="37">
        <v>1</v>
      </c>
      <c r="E51" s="41">
        <f>$BD$30+$C$51+D51</f>
        <v>23.7</v>
      </c>
      <c r="F51" s="41">
        <f>($C$51+D51+$BD$30)/(($BN$12/$BN$13)-1)</f>
        <v>9.6954545454545435</v>
      </c>
      <c r="G51" s="41">
        <f>$BD$27-D51</f>
        <v>14</v>
      </c>
      <c r="H51" s="46"/>
      <c r="I51" s="8"/>
      <c r="J51" s="3"/>
      <c r="K51" s="3"/>
      <c r="L51" s="3"/>
      <c r="M51" s="3"/>
      <c r="N51" s="43"/>
      <c r="O51" s="32"/>
      <c r="P51" s="2"/>
      <c r="Q51" s="2"/>
      <c r="R51" s="2"/>
      <c r="S51" s="2"/>
      <c r="T51" s="2"/>
      <c r="U51" s="46"/>
      <c r="V51" s="37">
        <v>17</v>
      </c>
      <c r="W51" s="37">
        <v>1</v>
      </c>
      <c r="X51" s="41">
        <f>$BD$30+V51+W51</f>
        <v>33.700000000000003</v>
      </c>
      <c r="Y51" s="41">
        <v>15</v>
      </c>
      <c r="Z51" s="41">
        <f>$BD$28-W51</f>
        <v>14.75</v>
      </c>
      <c r="AA51" s="46"/>
      <c r="AB51" s="32"/>
      <c r="AC51" s="95"/>
      <c r="AD51" s="37">
        <v>3</v>
      </c>
      <c r="AE51" s="41">
        <f>$BI$30+AC49+AD51</f>
        <v>30.6</v>
      </c>
      <c r="AF51" s="41">
        <f>(AC49+AD51+$BI$30)/(($BN$12/$BN$13)-1)</f>
        <v>12.518181818181818</v>
      </c>
      <c r="AG51" s="41">
        <f t="shared" si="14"/>
        <v>18</v>
      </c>
      <c r="AH51" s="39"/>
      <c r="AI51" s="96"/>
      <c r="AJ51" s="37">
        <v>3</v>
      </c>
      <c r="AK51" s="41">
        <f>$BI$30+AI49+AJ51</f>
        <v>41.6</v>
      </c>
      <c r="AL51" s="41">
        <v>18</v>
      </c>
      <c r="AM51" s="41">
        <f>$BI$27-AJ51</f>
        <v>18</v>
      </c>
      <c r="AN51" s="43"/>
      <c r="AO51" s="32"/>
      <c r="AP51" s="95"/>
      <c r="AQ51" s="37">
        <v>2</v>
      </c>
      <c r="AR51" s="41">
        <f>$BI$30+AP50+AQ51</f>
        <v>29.6</v>
      </c>
      <c r="AS51" s="41">
        <f>(AP50+AQ51+$BI$30)/(($BO$12/$BO$13)-1)</f>
        <v>12.685714285714285</v>
      </c>
      <c r="AT51" s="41">
        <f t="shared" si="15"/>
        <v>19.75</v>
      </c>
      <c r="AU51" s="39"/>
      <c r="AV51" s="94">
        <v>16</v>
      </c>
      <c r="AW51" s="37">
        <v>1</v>
      </c>
      <c r="AX51" s="41">
        <f>$BI$30+AV51+AW51</f>
        <v>39.6</v>
      </c>
      <c r="AY51" s="41">
        <f>(AV51+AW51+$BI$30)/(($BO$12/$BO$13)-1)</f>
        <v>16.971428571428572</v>
      </c>
      <c r="AZ51" s="41">
        <f>$BI$28-AW51</f>
        <v>20.75</v>
      </c>
      <c r="BA51" s="43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</row>
    <row r="52" spans="2:68" x14ac:dyDescent="0.25">
      <c r="B52" s="32"/>
      <c r="C52" s="95"/>
      <c r="D52" s="37">
        <v>2</v>
      </c>
      <c r="E52" s="41">
        <f>$BD$30+$C$51+D52</f>
        <v>24.7</v>
      </c>
      <c r="F52" s="41">
        <v>11</v>
      </c>
      <c r="G52" s="41">
        <f>$BD$27-D52</f>
        <v>13</v>
      </c>
      <c r="H52" s="38"/>
      <c r="I52" s="8"/>
      <c r="J52" s="3"/>
      <c r="K52" s="3"/>
      <c r="L52" s="3"/>
      <c r="M52" s="3"/>
      <c r="N52" s="43"/>
      <c r="O52" s="32"/>
      <c r="P52" s="37" t="s">
        <v>0</v>
      </c>
      <c r="Q52" s="37" t="s">
        <v>1</v>
      </c>
      <c r="R52" s="37" t="s">
        <v>2</v>
      </c>
      <c r="S52" s="37" t="s">
        <v>3</v>
      </c>
      <c r="T52" s="37" t="s">
        <v>4</v>
      </c>
      <c r="U52" s="46"/>
      <c r="V52" s="38"/>
      <c r="W52" s="38"/>
      <c r="X52" s="38"/>
      <c r="Y52" s="38"/>
      <c r="Z52" s="38"/>
      <c r="AA52" s="46"/>
      <c r="AB52" s="32"/>
      <c r="AC52" s="95"/>
      <c r="AD52" s="37">
        <v>4</v>
      </c>
      <c r="AE52" s="41">
        <f>$BI$30+AC49+AD52</f>
        <v>31.6</v>
      </c>
      <c r="AF52" s="41">
        <f>(AC49+AD52+$BI$30)/(($BN$12/$BN$13)-1)</f>
        <v>12.927272727272728</v>
      </c>
      <c r="AG52" s="41">
        <f t="shared" si="14"/>
        <v>17</v>
      </c>
      <c r="AH52" s="39"/>
      <c r="AI52" s="3"/>
      <c r="AJ52" s="3"/>
      <c r="AK52" s="3"/>
      <c r="AL52" s="3"/>
      <c r="AM52" s="3"/>
      <c r="AN52" s="43"/>
      <c r="AO52" s="32"/>
      <c r="AP52" s="95"/>
      <c r="AQ52" s="37">
        <v>3</v>
      </c>
      <c r="AR52" s="41">
        <f>$BI$30+AP50+AQ52</f>
        <v>30.6</v>
      </c>
      <c r="AS52" s="41">
        <v>14</v>
      </c>
      <c r="AT52" s="41">
        <f t="shared" si="15"/>
        <v>18.75</v>
      </c>
      <c r="AU52" s="39"/>
      <c r="AV52" s="95"/>
      <c r="AW52" s="37">
        <v>2</v>
      </c>
      <c r="AX52" s="41">
        <f>$BI$30+AV51+AW52</f>
        <v>40.6</v>
      </c>
      <c r="AY52" s="41">
        <v>18</v>
      </c>
      <c r="AZ52" s="41">
        <f>$BI$28-AW52</f>
        <v>19.75</v>
      </c>
      <c r="BA52" s="43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</row>
    <row r="53" spans="2:68" x14ac:dyDescent="0.25">
      <c r="B53" s="32"/>
      <c r="C53" s="95"/>
      <c r="D53" s="37">
        <v>3</v>
      </c>
      <c r="E53" s="41">
        <f>$BD$30+$C$51+D53</f>
        <v>25.7</v>
      </c>
      <c r="F53" s="41">
        <f>($C$51+D53+$BD$30)/(($BN$12/$BN$13)-1)</f>
        <v>10.513636363636362</v>
      </c>
      <c r="G53" s="41">
        <f>$BD$27-D53</f>
        <v>12</v>
      </c>
      <c r="H53" s="38"/>
      <c r="I53" s="38"/>
      <c r="J53" s="38"/>
      <c r="K53" s="46"/>
      <c r="L53" s="46"/>
      <c r="M53" s="46"/>
      <c r="N53" s="35"/>
      <c r="O53" s="32"/>
      <c r="P53" s="94">
        <v>7</v>
      </c>
      <c r="Q53" s="37">
        <v>1</v>
      </c>
      <c r="R53" s="41">
        <f>$BD$30+P53+Q53</f>
        <v>23.7</v>
      </c>
      <c r="S53" s="41">
        <v>11</v>
      </c>
      <c r="T53" s="41">
        <f>$BD$28-Q53</f>
        <v>14.75</v>
      </c>
      <c r="U53" s="38"/>
      <c r="V53" s="37" t="s">
        <v>0</v>
      </c>
      <c r="W53" s="37" t="s">
        <v>1</v>
      </c>
      <c r="X53" s="37" t="s">
        <v>2</v>
      </c>
      <c r="Y53" s="37" t="s">
        <v>3</v>
      </c>
      <c r="Z53" s="37" t="s">
        <v>4</v>
      </c>
      <c r="AA53" s="38"/>
      <c r="AB53" s="32"/>
      <c r="AC53" s="95"/>
      <c r="AD53" s="37">
        <v>5</v>
      </c>
      <c r="AE53" s="41">
        <f>$BI$30+AC49+AD53</f>
        <v>32.6</v>
      </c>
      <c r="AF53" s="41">
        <v>14</v>
      </c>
      <c r="AG53" s="41">
        <f t="shared" si="14"/>
        <v>16</v>
      </c>
      <c r="AH53" s="39"/>
      <c r="AI53" s="37" t="s">
        <v>0</v>
      </c>
      <c r="AJ53" s="37" t="s">
        <v>1</v>
      </c>
      <c r="AK53" s="37" t="s">
        <v>2</v>
      </c>
      <c r="AL53" s="37" t="s">
        <v>3</v>
      </c>
      <c r="AM53" s="37" t="s">
        <v>4</v>
      </c>
      <c r="AN53" s="35"/>
      <c r="AO53" s="32"/>
      <c r="AP53" s="95"/>
      <c r="AQ53" s="37">
        <v>4</v>
      </c>
      <c r="AR53" s="41">
        <f>$BI$30+AP50+AQ53</f>
        <v>31.6</v>
      </c>
      <c r="AS53" s="41">
        <f>(AP50+AQ53+$BI$30)/(($BO$12/$BO$13)-1)</f>
        <v>13.542857142857143</v>
      </c>
      <c r="AT53" s="41">
        <f t="shared" si="15"/>
        <v>17.75</v>
      </c>
      <c r="AU53" s="39"/>
      <c r="AV53" s="96"/>
      <c r="AW53" s="37">
        <v>3</v>
      </c>
      <c r="AX53" s="41">
        <f>$BI$30+AV51+AW53</f>
        <v>41.6</v>
      </c>
      <c r="AY53" s="41">
        <f>(AV51+AW53+$BI$30)/(($BO$12/$BO$13)-1)</f>
        <v>17.828571428571429</v>
      </c>
      <c r="AZ53" s="41">
        <f>$BI$28-AW53</f>
        <v>18.75</v>
      </c>
      <c r="BA53" s="35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</row>
    <row r="54" spans="2:68" x14ac:dyDescent="0.25">
      <c r="B54" s="32"/>
      <c r="C54" s="96"/>
      <c r="D54" s="37">
        <v>4</v>
      </c>
      <c r="E54" s="41">
        <f>$BD$30+$C$51+D54</f>
        <v>26.7</v>
      </c>
      <c r="F54" s="41">
        <f>($C$51+D54+$BD$30)/(($BN$12/$BN$13)-1)</f>
        <v>10.922727272727272</v>
      </c>
      <c r="G54" s="41">
        <f>$BD$27-D54</f>
        <v>11</v>
      </c>
      <c r="H54" s="38"/>
      <c r="I54" s="38"/>
      <c r="J54" s="38"/>
      <c r="K54" s="46"/>
      <c r="L54" s="46"/>
      <c r="M54" s="46"/>
      <c r="N54" s="35"/>
      <c r="O54" s="32"/>
      <c r="P54" s="95"/>
      <c r="Q54" s="37">
        <v>2</v>
      </c>
      <c r="R54" s="41">
        <f>$BD$30+P53+Q54</f>
        <v>24.7</v>
      </c>
      <c r="S54" s="41">
        <f>(P53+Q54+$BD$30)/(($BO$12/$BO$13)-1)</f>
        <v>10.585714285714285</v>
      </c>
      <c r="T54" s="41">
        <f>$BD$28-Q54</f>
        <v>13.75</v>
      </c>
      <c r="U54" s="38"/>
      <c r="V54" s="37">
        <v>18</v>
      </c>
      <c r="W54" s="37">
        <v>1</v>
      </c>
      <c r="X54" s="41">
        <f>$BD$30+V54+W54</f>
        <v>34.700000000000003</v>
      </c>
      <c r="Y54" s="41">
        <f>(V54+W54+$BD$30)/(($BO$12/$BO$13)-1)</f>
        <v>14.871428571428572</v>
      </c>
      <c r="Z54" s="41">
        <f>$BD$28-W54</f>
        <v>14.75</v>
      </c>
      <c r="AA54" s="38"/>
      <c r="AB54" s="32"/>
      <c r="AC54" s="96"/>
      <c r="AD54" s="37">
        <v>6</v>
      </c>
      <c r="AE54" s="41">
        <f>$BI$30+AC49+AD54</f>
        <v>33.6</v>
      </c>
      <c r="AF54" s="41">
        <f>(AC49+AD54+$BI$30)/(($BN$12/$BN$13)-1)</f>
        <v>13.745454545454544</v>
      </c>
      <c r="AG54" s="41">
        <f t="shared" si="14"/>
        <v>15</v>
      </c>
      <c r="AH54" s="39"/>
      <c r="AI54" s="94">
        <v>17</v>
      </c>
      <c r="AJ54" s="37">
        <v>1</v>
      </c>
      <c r="AK54" s="41">
        <f>$BI$30+AI54+AJ54</f>
        <v>40.6</v>
      </c>
      <c r="AL54" s="41">
        <f>(AI54+AJ54+$BI$30)/(($BN$12/$BN$13)-1)</f>
        <v>16.609090909090909</v>
      </c>
      <c r="AM54" s="41">
        <f>$BI$27-AJ54</f>
        <v>20</v>
      </c>
      <c r="AN54" s="35"/>
      <c r="AO54" s="32"/>
      <c r="AP54" s="95"/>
      <c r="AQ54" s="37">
        <v>5</v>
      </c>
      <c r="AR54" s="41">
        <f>$BI$30+AP50+AQ54</f>
        <v>32.6</v>
      </c>
      <c r="AS54" s="41">
        <f>(AP50+AQ54+$BI$30)/(($BO$12/$BO$13)-1)</f>
        <v>13.971428571428572</v>
      </c>
      <c r="AT54" s="41">
        <f t="shared" si="15"/>
        <v>16.75</v>
      </c>
      <c r="AU54" s="39"/>
      <c r="AV54" s="3"/>
      <c r="AW54" s="3"/>
      <c r="AX54" s="3"/>
      <c r="AY54" s="3"/>
      <c r="AZ54" s="3"/>
      <c r="BA54" s="35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</row>
    <row r="55" spans="2:68" ht="15.75" thickBot="1" x14ac:dyDescent="0.3">
      <c r="B55" s="50"/>
      <c r="C55" s="7"/>
      <c r="D55" s="7"/>
      <c r="E55" s="7"/>
      <c r="F55" s="7"/>
      <c r="G55" s="7"/>
      <c r="H55" s="51"/>
      <c r="I55" s="51"/>
      <c r="J55" s="51"/>
      <c r="K55" s="52"/>
      <c r="L55" s="52"/>
      <c r="M55" s="52"/>
      <c r="N55" s="53"/>
      <c r="O55" s="32"/>
      <c r="P55" s="95"/>
      <c r="Q55" s="37">
        <v>3</v>
      </c>
      <c r="R55" s="41">
        <f>$BD$30+P53+Q55</f>
        <v>25.7</v>
      </c>
      <c r="S55" s="41">
        <v>12</v>
      </c>
      <c r="T55" s="41">
        <f>$BD$28-Q55</f>
        <v>12.75</v>
      </c>
      <c r="U55" s="38"/>
      <c r="V55" s="2"/>
      <c r="W55" s="2"/>
      <c r="X55" s="2"/>
      <c r="Y55" s="2"/>
      <c r="Z55" s="2"/>
      <c r="AA55" s="46"/>
      <c r="AB55" s="32"/>
      <c r="AC55" s="3"/>
      <c r="AD55" s="3"/>
      <c r="AE55" s="3"/>
      <c r="AF55" s="3"/>
      <c r="AG55" s="3"/>
      <c r="AH55" s="39"/>
      <c r="AI55" s="95"/>
      <c r="AJ55" s="37">
        <v>2</v>
      </c>
      <c r="AK55" s="41">
        <f>$BI$30+AI54+AJ55</f>
        <v>41.6</v>
      </c>
      <c r="AL55" s="41">
        <v>18</v>
      </c>
      <c r="AM55" s="41">
        <f>$BI$27-AJ55</f>
        <v>19</v>
      </c>
      <c r="AN55" s="43"/>
      <c r="AO55" s="32"/>
      <c r="AP55" s="95"/>
      <c r="AQ55" s="37">
        <v>6</v>
      </c>
      <c r="AR55" s="41">
        <f>$BI$30+AP50+AQ55</f>
        <v>33.6</v>
      </c>
      <c r="AS55" s="41">
        <f>(AP50+AQ55+$BI$30)/(($BO$12/$BO$13)-1)</f>
        <v>14.4</v>
      </c>
      <c r="AT55" s="41">
        <f t="shared" si="15"/>
        <v>15.75</v>
      </c>
      <c r="AU55" s="39"/>
      <c r="AV55" s="37" t="s">
        <v>0</v>
      </c>
      <c r="AW55" s="37" t="s">
        <v>1</v>
      </c>
      <c r="AX55" s="37" t="s">
        <v>2</v>
      </c>
      <c r="AY55" s="37" t="s">
        <v>3</v>
      </c>
      <c r="AZ55" s="37" t="s">
        <v>4</v>
      </c>
      <c r="BA55" s="43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</row>
    <row r="56" spans="2:68" x14ac:dyDescent="0.25">
      <c r="B56" s="34"/>
      <c r="C56" s="34"/>
      <c r="D56" s="34"/>
      <c r="E56" s="34"/>
      <c r="F56" s="34"/>
      <c r="G56" s="34"/>
      <c r="H56" s="34"/>
      <c r="I56" s="54"/>
      <c r="J56" s="34"/>
      <c r="K56" s="34"/>
      <c r="L56" s="34"/>
      <c r="M56" s="34"/>
      <c r="N56" s="34"/>
      <c r="O56" s="32"/>
      <c r="P56" s="96"/>
      <c r="Q56" s="37">
        <v>4</v>
      </c>
      <c r="R56" s="41">
        <f>$BD$30+P53+Q56</f>
        <v>26.7</v>
      </c>
      <c r="S56" s="41">
        <v>12</v>
      </c>
      <c r="T56" s="41">
        <f>$BD$28-Q56</f>
        <v>11.75</v>
      </c>
      <c r="U56" s="38"/>
      <c r="V56" s="38"/>
      <c r="W56" s="38"/>
      <c r="X56" s="46"/>
      <c r="Y56" s="46"/>
      <c r="Z56" s="46"/>
      <c r="AA56" s="46"/>
      <c r="AB56" s="32"/>
      <c r="AC56" s="37" t="s">
        <v>0</v>
      </c>
      <c r="AD56" s="37" t="s">
        <v>1</v>
      </c>
      <c r="AE56" s="37" t="s">
        <v>2</v>
      </c>
      <c r="AF56" s="37" t="s">
        <v>3</v>
      </c>
      <c r="AG56" s="37" t="s">
        <v>4</v>
      </c>
      <c r="AH56" s="39"/>
      <c r="AI56" s="96"/>
      <c r="AJ56" s="37">
        <v>3</v>
      </c>
      <c r="AK56" s="41">
        <f>$BI$30+AI54+AJ56</f>
        <v>42.6</v>
      </c>
      <c r="AL56" s="41">
        <v>18</v>
      </c>
      <c r="AM56" s="41">
        <f>$BI$27-AJ56</f>
        <v>18</v>
      </c>
      <c r="AN56" s="43"/>
      <c r="AO56" s="32"/>
      <c r="AP56" s="96"/>
      <c r="AQ56" s="37">
        <v>7</v>
      </c>
      <c r="AR56" s="41">
        <f>$BI$30+AP50+AQ56</f>
        <v>34.6</v>
      </c>
      <c r="AS56" s="41">
        <f>(AP50+AQ56+$BI$30)/(($BO$12/$BO$13)-1)</f>
        <v>14.828571428571427</v>
      </c>
      <c r="AT56" s="41">
        <f t="shared" si="15"/>
        <v>14.75</v>
      </c>
      <c r="AU56" s="39"/>
      <c r="AV56" s="94">
        <v>17</v>
      </c>
      <c r="AW56" s="37">
        <v>1</v>
      </c>
      <c r="AX56" s="41">
        <f>$BI$30+AV56+AW56</f>
        <v>40.6</v>
      </c>
      <c r="AY56" s="41">
        <v>18</v>
      </c>
      <c r="AZ56" s="41">
        <f>$BI$28-AW56</f>
        <v>20.75</v>
      </c>
      <c r="BA56" s="43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</row>
    <row r="57" spans="2:68" ht="15.75" thickBot="1" x14ac:dyDescent="0.3">
      <c r="B57" s="34"/>
      <c r="C57" s="34"/>
      <c r="D57" s="34"/>
      <c r="E57" s="34"/>
      <c r="F57" s="34"/>
      <c r="G57" s="34"/>
      <c r="H57" s="34"/>
      <c r="I57" s="54"/>
      <c r="J57" s="34"/>
      <c r="K57" s="34"/>
      <c r="L57" s="34"/>
      <c r="M57" s="34"/>
      <c r="N57" s="34"/>
      <c r="O57" s="50"/>
      <c r="P57" s="51"/>
      <c r="Q57" s="51"/>
      <c r="R57" s="52"/>
      <c r="S57" s="52"/>
      <c r="T57" s="52"/>
      <c r="U57" s="51"/>
      <c r="V57" s="51"/>
      <c r="W57" s="51"/>
      <c r="X57" s="52"/>
      <c r="Y57" s="52"/>
      <c r="Z57" s="52"/>
      <c r="AA57" s="52"/>
      <c r="AB57" s="32"/>
      <c r="AC57" s="92">
        <v>6</v>
      </c>
      <c r="AD57" s="37">
        <v>1</v>
      </c>
      <c r="AE57" s="41">
        <f>$BI$30+AC57+AD57</f>
        <v>29.6</v>
      </c>
      <c r="AF57" s="41">
        <v>13</v>
      </c>
      <c r="AG57" s="41">
        <f>$BI$27-AD57</f>
        <v>20</v>
      </c>
      <c r="AH57" s="39"/>
      <c r="AI57" s="3"/>
      <c r="AJ57" s="3"/>
      <c r="AK57" s="3"/>
      <c r="AL57" s="3"/>
      <c r="AM57" s="3"/>
      <c r="AN57" s="43"/>
      <c r="AO57" s="32"/>
      <c r="AP57" s="3"/>
      <c r="AQ57" s="3"/>
      <c r="AR57" s="3"/>
      <c r="AS57" s="3"/>
      <c r="AT57" s="3"/>
      <c r="AU57" s="39"/>
      <c r="AV57" s="95"/>
      <c r="AW57" s="37">
        <v>2</v>
      </c>
      <c r="AX57" s="41">
        <f>$BI$30+AV56+AW57</f>
        <v>41.6</v>
      </c>
      <c r="AY57" s="41">
        <f>(AV56+AW57+$BI$30)/(($BO$12/$BO$13)-1)</f>
        <v>17.828571428571429</v>
      </c>
      <c r="AZ57" s="41">
        <f>$BI$28-AW57</f>
        <v>19.75</v>
      </c>
      <c r="BA57" s="43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</row>
    <row r="58" spans="2:68" x14ac:dyDescent="0.25">
      <c r="B58" s="34"/>
      <c r="C58" s="34"/>
      <c r="D58" s="34"/>
      <c r="E58" s="34"/>
      <c r="F58" s="34"/>
      <c r="G58" s="34"/>
      <c r="H58" s="34"/>
      <c r="I58" s="5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2"/>
      <c r="AC58" s="92"/>
      <c r="AD58" s="37">
        <v>2</v>
      </c>
      <c r="AE58" s="41">
        <f>$BI$30+AC57+AD58</f>
        <v>30.6</v>
      </c>
      <c r="AF58" s="41">
        <f>(AC57+AD58+$BI$30)/(($BN$12/$BN$13)-1)</f>
        <v>12.518181818181818</v>
      </c>
      <c r="AG58" s="41">
        <f t="shared" ref="AG58:AG62" si="16">$BI$27-AD58</f>
        <v>19</v>
      </c>
      <c r="AH58" s="39"/>
      <c r="AI58" s="37" t="s">
        <v>0</v>
      </c>
      <c r="AJ58" s="37" t="s">
        <v>1</v>
      </c>
      <c r="AK58" s="37" t="s">
        <v>2</v>
      </c>
      <c r="AL58" s="37" t="s">
        <v>3</v>
      </c>
      <c r="AM58" s="37" t="s">
        <v>4</v>
      </c>
      <c r="AN58" s="43"/>
      <c r="AO58" s="32"/>
      <c r="AP58" s="37" t="s">
        <v>0</v>
      </c>
      <c r="AQ58" s="37" t="s">
        <v>1</v>
      </c>
      <c r="AR58" s="37" t="s">
        <v>2</v>
      </c>
      <c r="AS58" s="37" t="s">
        <v>3</v>
      </c>
      <c r="AT58" s="37" t="s">
        <v>4</v>
      </c>
      <c r="AU58" s="39"/>
      <c r="AV58" s="96"/>
      <c r="AW58" s="37">
        <v>3</v>
      </c>
      <c r="AX58" s="41">
        <f>$BI$30+AV56+AW58</f>
        <v>42.6</v>
      </c>
      <c r="AY58" s="41">
        <v>19</v>
      </c>
      <c r="AZ58" s="41">
        <f>$BI$28-AW58</f>
        <v>18.75</v>
      </c>
      <c r="BA58" s="43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</row>
    <row r="59" spans="2:68" x14ac:dyDescent="0.25">
      <c r="B59" s="34"/>
      <c r="H59" s="34"/>
      <c r="I59" s="54"/>
      <c r="J59" s="34"/>
      <c r="K59" s="34"/>
      <c r="L59" s="34"/>
      <c r="M59" s="34"/>
      <c r="N59" s="34"/>
      <c r="O59" s="34"/>
      <c r="U59" s="34"/>
      <c r="V59" s="34"/>
      <c r="W59" s="34"/>
      <c r="X59" s="34"/>
      <c r="Y59" s="34"/>
      <c r="Z59" s="34"/>
      <c r="AA59" s="34"/>
      <c r="AB59" s="32"/>
      <c r="AC59" s="92"/>
      <c r="AD59" s="37">
        <v>3</v>
      </c>
      <c r="AE59" s="41">
        <f>$BI$30+AC57+AD59</f>
        <v>31.6</v>
      </c>
      <c r="AF59" s="41">
        <f>(AC57+AD59+$BI$30)/(($BN$12/$BN$13)-1)</f>
        <v>12.927272727272728</v>
      </c>
      <c r="AG59" s="41">
        <f t="shared" si="16"/>
        <v>18</v>
      </c>
      <c r="AH59" s="39"/>
      <c r="AI59" s="92">
        <v>18</v>
      </c>
      <c r="AJ59" s="37">
        <v>1</v>
      </c>
      <c r="AK59" s="41">
        <f>$BI$30+AI59+AJ59</f>
        <v>41.6</v>
      </c>
      <c r="AL59" s="41">
        <v>18</v>
      </c>
      <c r="AM59" s="41">
        <f>$BI$27-AJ59</f>
        <v>20</v>
      </c>
      <c r="AN59" s="35"/>
      <c r="AO59" s="32"/>
      <c r="AP59" s="94">
        <v>6</v>
      </c>
      <c r="AQ59" s="37">
        <v>1</v>
      </c>
      <c r="AR59" s="41">
        <f>$BI$30+AP59+AQ59</f>
        <v>29.6</v>
      </c>
      <c r="AS59" s="41">
        <f>(AP59+AQ59+$BI$30)/(($BO$12/$BO$13)-1)</f>
        <v>12.685714285714285</v>
      </c>
      <c r="AT59" s="41">
        <f t="shared" ref="AT59:AT64" si="17">$BI$28-AQ59</f>
        <v>20.75</v>
      </c>
      <c r="AU59" s="39"/>
      <c r="AV59" s="3"/>
      <c r="AW59" s="3"/>
      <c r="AX59" s="3"/>
      <c r="AY59" s="3"/>
      <c r="AZ59" s="3"/>
      <c r="BA59" s="35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</row>
    <row r="60" spans="2:68" x14ac:dyDescent="0.25">
      <c r="H60" s="34"/>
      <c r="N60" s="34"/>
      <c r="O60" s="34"/>
      <c r="U60" s="34"/>
      <c r="AA60" s="34"/>
      <c r="AB60" s="32"/>
      <c r="AC60" s="92"/>
      <c r="AD60" s="37">
        <v>4</v>
      </c>
      <c r="AE60" s="41">
        <f>$BI$30+AC57+AD60</f>
        <v>32.6</v>
      </c>
      <c r="AF60" s="41">
        <f>(AC57+AD60+$BI$30)/(($BN$12/$BN$13)-1)</f>
        <v>13.336363636363636</v>
      </c>
      <c r="AG60" s="41">
        <f t="shared" si="16"/>
        <v>17</v>
      </c>
      <c r="AH60" s="39"/>
      <c r="AI60" s="92"/>
      <c r="AJ60" s="37">
        <v>2</v>
      </c>
      <c r="AK60" s="41">
        <f>$BI$30+AI59+AJ60</f>
        <v>42.6</v>
      </c>
      <c r="AL60" s="41">
        <v>18</v>
      </c>
      <c r="AM60" s="41">
        <f>$BI$27-AJ60</f>
        <v>19</v>
      </c>
      <c r="AN60" s="35"/>
      <c r="AO60" s="32"/>
      <c r="AP60" s="95"/>
      <c r="AQ60" s="37">
        <v>2</v>
      </c>
      <c r="AR60" s="41">
        <f>$BI$30+AP59+AQ60</f>
        <v>30.6</v>
      </c>
      <c r="AS60" s="41">
        <v>14</v>
      </c>
      <c r="AT60" s="41">
        <f t="shared" si="17"/>
        <v>19.75</v>
      </c>
      <c r="AU60" s="39"/>
      <c r="AV60" s="37" t="s">
        <v>0</v>
      </c>
      <c r="AW60" s="37" t="s">
        <v>1</v>
      </c>
      <c r="AX60" s="37" t="s">
        <v>2</v>
      </c>
      <c r="AY60" s="37" t="s">
        <v>3</v>
      </c>
      <c r="AZ60" s="37" t="s">
        <v>4</v>
      </c>
      <c r="BA60" s="35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</row>
    <row r="61" spans="2:68" x14ac:dyDescent="0.25">
      <c r="H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70"/>
      <c r="AC61" s="92"/>
      <c r="AD61" s="37">
        <v>5</v>
      </c>
      <c r="AE61" s="41">
        <f>$BI$30+AC57+AD61</f>
        <v>33.6</v>
      </c>
      <c r="AF61" s="41">
        <f>(AC57+AD61+$BI$30)/(($BN$12/$BN$13)-1)</f>
        <v>13.745454545454544</v>
      </c>
      <c r="AG61" s="41">
        <f t="shared" si="16"/>
        <v>16</v>
      </c>
      <c r="AH61" s="39"/>
      <c r="AI61" s="92"/>
      <c r="AJ61" s="37">
        <v>3</v>
      </c>
      <c r="AK61" s="41">
        <f>$BI$30+AI59+AJ61</f>
        <v>43.6</v>
      </c>
      <c r="AL61" s="41">
        <f>(AI59+AJ61+$BI$30)/(($BN$12/$BN$13)-1)</f>
        <v>17.836363636363636</v>
      </c>
      <c r="AM61" s="41">
        <f>$BI$27-AJ61</f>
        <v>18</v>
      </c>
      <c r="AN61" s="43"/>
      <c r="AO61" s="32"/>
      <c r="AP61" s="95"/>
      <c r="AQ61" s="37">
        <v>3</v>
      </c>
      <c r="AR61" s="41">
        <f>$BI$30+AP59+AQ61</f>
        <v>31.6</v>
      </c>
      <c r="AS61" s="41">
        <f>(AP59+AQ61+$BI$30)/(($BO$12/$BO$13)-1)</f>
        <v>13.542857142857143</v>
      </c>
      <c r="AT61" s="41">
        <f t="shared" si="17"/>
        <v>18.75</v>
      </c>
      <c r="AU61" s="39"/>
      <c r="AV61" s="94">
        <v>18</v>
      </c>
      <c r="AW61" s="37">
        <v>1</v>
      </c>
      <c r="AX61" s="41">
        <f>$BI$30+AV61+AW61</f>
        <v>41.6</v>
      </c>
      <c r="AY61" s="41">
        <f>(AV61+AW61+$BI$30)/(($BO$12/$BO$13)-1)</f>
        <v>17.828571428571429</v>
      </c>
      <c r="AZ61" s="41">
        <f>$BI$28-AW61</f>
        <v>20.75</v>
      </c>
      <c r="BA61" s="43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</row>
    <row r="62" spans="2:68" x14ac:dyDescent="0.25">
      <c r="H62" s="34"/>
      <c r="N62" s="34"/>
      <c r="O62" s="34"/>
      <c r="U62" s="34"/>
      <c r="V62" s="34"/>
      <c r="W62" s="34"/>
      <c r="X62" s="34"/>
      <c r="Y62" s="34"/>
      <c r="Z62" s="34"/>
      <c r="AA62" s="34"/>
      <c r="AB62" s="70"/>
      <c r="AC62" s="92"/>
      <c r="AD62" s="37">
        <v>6</v>
      </c>
      <c r="AE62" s="41">
        <f>$BI$30+AC57+AD62</f>
        <v>34.6</v>
      </c>
      <c r="AF62" s="41">
        <v>15</v>
      </c>
      <c r="AG62" s="41">
        <f t="shared" si="16"/>
        <v>15</v>
      </c>
      <c r="AH62" s="39"/>
      <c r="AI62" s="3"/>
      <c r="AJ62" s="3"/>
      <c r="AK62" s="3"/>
      <c r="AL62" s="3"/>
      <c r="AM62" s="3"/>
      <c r="AN62" s="43"/>
      <c r="AO62" s="32"/>
      <c r="AP62" s="95"/>
      <c r="AQ62" s="37">
        <v>4</v>
      </c>
      <c r="AR62" s="41">
        <f>$BI$30+AP59+AQ62</f>
        <v>32.6</v>
      </c>
      <c r="AS62" s="41">
        <f>(AP59+AQ62+$BI$30)/(($BO$12/$BO$13)-1)</f>
        <v>13.971428571428572</v>
      </c>
      <c r="AT62" s="41">
        <f t="shared" si="17"/>
        <v>17.75</v>
      </c>
      <c r="AU62" s="39"/>
      <c r="AV62" s="95"/>
      <c r="AW62" s="37">
        <v>2</v>
      </c>
      <c r="AX62" s="41">
        <f>$BI$30+AV61+AW62</f>
        <v>42.6</v>
      </c>
      <c r="AY62" s="41">
        <v>19</v>
      </c>
      <c r="AZ62" s="41">
        <f>$BI$28-AW62</f>
        <v>19.75</v>
      </c>
      <c r="BA62" s="43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</row>
    <row r="63" spans="2:68" x14ac:dyDescent="0.25">
      <c r="H63" s="34"/>
      <c r="N63" s="34"/>
      <c r="O63" s="34"/>
      <c r="U63" s="34"/>
      <c r="AA63" s="34"/>
      <c r="AB63" s="32"/>
      <c r="AC63" s="3"/>
      <c r="AD63" s="3"/>
      <c r="AE63" s="3"/>
      <c r="AF63" s="3"/>
      <c r="AG63" s="3"/>
      <c r="AH63" s="39"/>
      <c r="AI63" s="37" t="s">
        <v>0</v>
      </c>
      <c r="AJ63" s="37" t="s">
        <v>1</v>
      </c>
      <c r="AK63" s="37" t="s">
        <v>2</v>
      </c>
      <c r="AL63" s="37" t="s">
        <v>3</v>
      </c>
      <c r="AM63" s="37" t="s">
        <v>4</v>
      </c>
      <c r="AN63" s="43"/>
      <c r="AO63" s="32"/>
      <c r="AP63" s="95"/>
      <c r="AQ63" s="37">
        <v>5</v>
      </c>
      <c r="AR63" s="41">
        <f>$BI$30+AP59+AQ63</f>
        <v>33.6</v>
      </c>
      <c r="AS63" s="41">
        <v>15</v>
      </c>
      <c r="AT63" s="41">
        <f t="shared" si="17"/>
        <v>16.75</v>
      </c>
      <c r="AU63" s="39"/>
      <c r="AV63" s="96"/>
      <c r="AW63" s="37">
        <v>3</v>
      </c>
      <c r="AX63" s="41">
        <f>$BI$30+AV61+AW63</f>
        <v>43.6</v>
      </c>
      <c r="AY63" s="41">
        <f>(AV61+AW63+$BI$30)/(($BO$12/$BO$13)-1)</f>
        <v>18.685714285714287</v>
      </c>
      <c r="AZ63" s="41">
        <f>$BI$28-AW63</f>
        <v>18.75</v>
      </c>
      <c r="BA63" s="43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</row>
    <row r="64" spans="2:68" x14ac:dyDescent="0.25">
      <c r="H64" s="34"/>
      <c r="N64" s="34"/>
      <c r="O64" s="34"/>
      <c r="U64" s="34"/>
      <c r="AA64" s="34"/>
      <c r="AB64" s="32"/>
      <c r="AC64" s="37" t="s">
        <v>0</v>
      </c>
      <c r="AD64" s="37" t="s">
        <v>1</v>
      </c>
      <c r="AE64" s="37" t="s">
        <v>2</v>
      </c>
      <c r="AF64" s="37" t="s">
        <v>3</v>
      </c>
      <c r="AG64" s="37" t="s">
        <v>4</v>
      </c>
      <c r="AH64" s="39"/>
      <c r="AI64" s="94">
        <v>19</v>
      </c>
      <c r="AJ64" s="37">
        <v>1</v>
      </c>
      <c r="AK64" s="41">
        <f>$BI$30+AI64+AJ64</f>
        <v>42.6</v>
      </c>
      <c r="AL64" s="41">
        <v>18</v>
      </c>
      <c r="AM64" s="41">
        <f>$BI$27-AJ64</f>
        <v>20</v>
      </c>
      <c r="AN64" s="35"/>
      <c r="AO64" s="32"/>
      <c r="AP64" s="96"/>
      <c r="AQ64" s="37">
        <v>6</v>
      </c>
      <c r="AR64" s="41">
        <f>$BI$30+AP59+AQ64</f>
        <v>34.6</v>
      </c>
      <c r="AS64" s="41">
        <f>(AP59+AQ64+$BI$30)/(($BO$12/$BO$13)-1)</f>
        <v>14.828571428571427</v>
      </c>
      <c r="AT64" s="41">
        <f t="shared" si="17"/>
        <v>15.75</v>
      </c>
      <c r="AU64" s="39"/>
      <c r="AV64" s="3"/>
      <c r="AW64" s="3"/>
      <c r="AX64" s="3"/>
      <c r="AY64" s="3"/>
      <c r="AZ64" s="3"/>
      <c r="BA64" s="35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</row>
    <row r="65" spans="2:70" x14ac:dyDescent="0.25">
      <c r="H65" s="34"/>
      <c r="N65" s="34"/>
      <c r="O65" s="34"/>
      <c r="U65" s="34"/>
      <c r="AA65" s="34"/>
      <c r="AB65" s="32"/>
      <c r="AC65" s="94">
        <v>7</v>
      </c>
      <c r="AD65" s="37">
        <v>1</v>
      </c>
      <c r="AE65" s="41">
        <f>$BI$30+AC65+AD65</f>
        <v>30.6</v>
      </c>
      <c r="AF65" s="41">
        <f>(AC65+AD65+$BI$30)/(($BN$12/$BN$13)-1)</f>
        <v>12.518181818181818</v>
      </c>
      <c r="AG65" s="41">
        <f>$BI$27-AD65</f>
        <v>20</v>
      </c>
      <c r="AH65" s="39"/>
      <c r="AI65" s="96"/>
      <c r="AJ65" s="37">
        <v>2</v>
      </c>
      <c r="AK65" s="41">
        <f>$BI$30+AI64+AJ65</f>
        <v>43.6</v>
      </c>
      <c r="AL65" s="41">
        <f>(AI64+AJ65+$BI$30)/(($BN$12/$BN$13)-1)</f>
        <v>17.836363636363636</v>
      </c>
      <c r="AM65" s="41">
        <f>$BI$27-AJ65</f>
        <v>19</v>
      </c>
      <c r="AN65" s="35"/>
      <c r="AO65" s="32"/>
      <c r="AP65" s="3"/>
      <c r="AQ65" s="3"/>
      <c r="AR65" s="3"/>
      <c r="AS65" s="3"/>
      <c r="AT65" s="3"/>
      <c r="AU65" s="39"/>
      <c r="AV65" s="37" t="s">
        <v>0</v>
      </c>
      <c r="AW65" s="37" t="s">
        <v>1</v>
      </c>
      <c r="AX65" s="37" t="s">
        <v>2</v>
      </c>
      <c r="AY65" s="37" t="s">
        <v>3</v>
      </c>
      <c r="AZ65" s="37" t="s">
        <v>4</v>
      </c>
      <c r="BA65" s="35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</row>
    <row r="66" spans="2:70" x14ac:dyDescent="0.25">
      <c r="H66" s="34"/>
      <c r="N66" s="34"/>
      <c r="O66" s="34"/>
      <c r="U66" s="34"/>
      <c r="AA66" s="34"/>
      <c r="AB66" s="32"/>
      <c r="AC66" s="95"/>
      <c r="AD66" s="37">
        <v>2</v>
      </c>
      <c r="AE66" s="41">
        <f>$BI$30+AC65+AD66</f>
        <v>31.6</v>
      </c>
      <c r="AF66" s="41">
        <f>(AC65+AD66+$BI$30)/(($BN$12/$BN$13)-1)</f>
        <v>12.927272727272728</v>
      </c>
      <c r="AG66" s="41">
        <f t="shared" ref="AG66:AG70" si="18">$BI$27-AD66</f>
        <v>19</v>
      </c>
      <c r="AH66" s="39"/>
      <c r="AI66" s="3"/>
      <c r="AJ66" s="3"/>
      <c r="AK66" s="3"/>
      <c r="AL66" s="3"/>
      <c r="AM66" s="3"/>
      <c r="AN66" s="43"/>
      <c r="AO66" s="32"/>
      <c r="AP66" s="37" t="s">
        <v>0</v>
      </c>
      <c r="AQ66" s="37" t="s">
        <v>1</v>
      </c>
      <c r="AR66" s="37" t="s">
        <v>2</v>
      </c>
      <c r="AS66" s="37" t="s">
        <v>3</v>
      </c>
      <c r="AT66" s="37" t="s">
        <v>4</v>
      </c>
      <c r="AU66" s="39"/>
      <c r="AV66" s="94">
        <v>19</v>
      </c>
      <c r="AW66" s="37">
        <v>1</v>
      </c>
      <c r="AX66" s="41">
        <f>$BI$30+AV66+AW66</f>
        <v>42.6</v>
      </c>
      <c r="AY66" s="41">
        <v>19</v>
      </c>
      <c r="AZ66" s="41">
        <f>$BI$28-AW66</f>
        <v>20.75</v>
      </c>
      <c r="BA66" s="43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</row>
    <row r="67" spans="2:70" x14ac:dyDescent="0.25">
      <c r="B67" s="34"/>
      <c r="H67" s="34"/>
      <c r="N67" s="34"/>
      <c r="O67" s="34"/>
      <c r="U67" s="34"/>
      <c r="AA67" s="34"/>
      <c r="AB67" s="32"/>
      <c r="AC67" s="95"/>
      <c r="AD67" s="37">
        <v>3</v>
      </c>
      <c r="AE67" s="41">
        <f>$BI$30+AC65+AD67</f>
        <v>32.6</v>
      </c>
      <c r="AF67" s="41">
        <v>14</v>
      </c>
      <c r="AG67" s="41">
        <f t="shared" si="18"/>
        <v>18</v>
      </c>
      <c r="AH67" s="39"/>
      <c r="AI67" s="37" t="s">
        <v>0</v>
      </c>
      <c r="AJ67" s="37" t="s">
        <v>1</v>
      </c>
      <c r="AK67" s="37" t="s">
        <v>2</v>
      </c>
      <c r="AL67" s="37" t="s">
        <v>3</v>
      </c>
      <c r="AM67" s="37" t="s">
        <v>4</v>
      </c>
      <c r="AN67" s="43"/>
      <c r="AO67" s="32"/>
      <c r="AP67" s="94">
        <v>7</v>
      </c>
      <c r="AQ67" s="37">
        <v>1</v>
      </c>
      <c r="AR67" s="41">
        <f>$BI$30+AP67+AQ67</f>
        <v>30.6</v>
      </c>
      <c r="AS67" s="41">
        <v>14</v>
      </c>
      <c r="AT67" s="41">
        <f t="shared" ref="AT67:AT72" si="19">$BI$28-AQ67</f>
        <v>20.75</v>
      </c>
      <c r="AU67" s="39"/>
      <c r="AV67" s="96"/>
      <c r="AW67" s="37">
        <v>2</v>
      </c>
      <c r="AX67" s="41">
        <f>$BI$30+AV66+AW67</f>
        <v>43.6</v>
      </c>
      <c r="AY67" s="41">
        <f>(AV66+AW67+$BI$30)/(($BO$12/$BO$13)-1)</f>
        <v>18.685714285714287</v>
      </c>
      <c r="AZ67" s="41">
        <f>$BI$28-AW67</f>
        <v>19.75</v>
      </c>
      <c r="BA67" s="43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2:70" x14ac:dyDescent="0.25">
      <c r="B68" s="34"/>
      <c r="H68" s="34"/>
      <c r="N68" s="34"/>
      <c r="O68" s="34"/>
      <c r="U68" s="34"/>
      <c r="AA68" s="34"/>
      <c r="AB68" s="32"/>
      <c r="AC68" s="95"/>
      <c r="AD68" s="37">
        <v>4</v>
      </c>
      <c r="AE68" s="41">
        <f>$BI$30+AC65+AD68</f>
        <v>33.6</v>
      </c>
      <c r="AF68" s="41">
        <f>(AC65+AD68+$BI$30)/(($BN$12/$BN$13)-1)</f>
        <v>13.745454545454544</v>
      </c>
      <c r="AG68" s="41">
        <f t="shared" si="18"/>
        <v>17</v>
      </c>
      <c r="AH68" s="39"/>
      <c r="AI68" s="94">
        <v>20</v>
      </c>
      <c r="AJ68" s="37">
        <v>1</v>
      </c>
      <c r="AK68" s="41">
        <f>$BI$30+AI68+AJ68</f>
        <v>43.6</v>
      </c>
      <c r="AL68" s="41">
        <f>(AI68+AJ68+$BI$30)/(($BN$12/$BN$13)-1)</f>
        <v>17.836363636363636</v>
      </c>
      <c r="AM68" s="41">
        <f>$BI$27-AJ68</f>
        <v>20</v>
      </c>
      <c r="AN68" s="43"/>
      <c r="AO68" s="32"/>
      <c r="AP68" s="95"/>
      <c r="AQ68" s="37">
        <v>2</v>
      </c>
      <c r="AR68" s="41">
        <f>$BI$30+AP67+AQ68</f>
        <v>31.6</v>
      </c>
      <c r="AS68" s="41">
        <f>(AP67+AQ68+$BI$30)/(($BO$12/$BO$13)-1)</f>
        <v>13.542857142857143</v>
      </c>
      <c r="AT68" s="41">
        <f t="shared" si="19"/>
        <v>19.75</v>
      </c>
      <c r="AU68" s="39"/>
      <c r="AV68" s="3"/>
      <c r="AW68" s="3"/>
      <c r="AX68" s="3"/>
      <c r="AY68" s="3"/>
      <c r="AZ68" s="3"/>
      <c r="BA68" s="43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</row>
    <row r="69" spans="2:70" x14ac:dyDescent="0.25">
      <c r="B69" s="34"/>
      <c r="H69" s="34"/>
      <c r="N69" s="34"/>
      <c r="O69" s="34"/>
      <c r="U69" s="34"/>
      <c r="AA69" s="34"/>
      <c r="AB69" s="32"/>
      <c r="AC69" s="95"/>
      <c r="AD69" s="37">
        <v>5</v>
      </c>
      <c r="AE69" s="41">
        <f>$BI$30+AC65+AD69</f>
        <v>34.6</v>
      </c>
      <c r="AF69" s="41">
        <v>15</v>
      </c>
      <c r="AG69" s="41">
        <f t="shared" si="18"/>
        <v>16</v>
      </c>
      <c r="AH69" s="39"/>
      <c r="AI69" s="96"/>
      <c r="AJ69" s="37">
        <v>2</v>
      </c>
      <c r="AK69" s="41">
        <f>$BI$30+AI68+AJ69</f>
        <v>44.6</v>
      </c>
      <c r="AL69" s="41">
        <v>19</v>
      </c>
      <c r="AM69" s="41">
        <f>$BI$27-AJ69</f>
        <v>19</v>
      </c>
      <c r="AN69" s="43"/>
      <c r="AO69" s="32"/>
      <c r="AP69" s="95"/>
      <c r="AQ69" s="37">
        <v>3</v>
      </c>
      <c r="AR69" s="41">
        <f>$BI$30+AP67+AQ69</f>
        <v>32.6</v>
      </c>
      <c r="AS69" s="41">
        <f>(AP67+AQ69+$BI$30)/(($BO$12/$BO$13)-1)</f>
        <v>13.971428571428572</v>
      </c>
      <c r="AT69" s="41">
        <f t="shared" si="19"/>
        <v>18.75</v>
      </c>
      <c r="AU69" s="39"/>
      <c r="AV69" s="37" t="s">
        <v>0</v>
      </c>
      <c r="AW69" s="37" t="s">
        <v>1</v>
      </c>
      <c r="AX69" s="37" t="s">
        <v>2</v>
      </c>
      <c r="AY69" s="37" t="s">
        <v>3</v>
      </c>
      <c r="AZ69" s="37" t="s">
        <v>4</v>
      </c>
      <c r="BA69" s="43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</row>
    <row r="70" spans="2:70" x14ac:dyDescent="0.25">
      <c r="B70" s="34"/>
      <c r="H70" s="34"/>
      <c r="N70" s="34"/>
      <c r="O70" s="34"/>
      <c r="U70" s="34"/>
      <c r="AA70" s="34"/>
      <c r="AB70" s="32"/>
      <c r="AC70" s="96"/>
      <c r="AD70" s="37">
        <v>6</v>
      </c>
      <c r="AE70" s="41">
        <f>$BI$30+AC65+AD70</f>
        <v>35.6</v>
      </c>
      <c r="AF70" s="41">
        <f>(AC65+AD70+$BI$30)/(($BN$12/$BN$13)-1)</f>
        <v>14.563636363636363</v>
      </c>
      <c r="AG70" s="41">
        <f t="shared" si="18"/>
        <v>15</v>
      </c>
      <c r="AH70" s="39"/>
      <c r="AI70" s="3"/>
      <c r="AJ70" s="3"/>
      <c r="AK70" s="3"/>
      <c r="AL70" s="3"/>
      <c r="AM70" s="3"/>
      <c r="AN70" s="43"/>
      <c r="AO70" s="32"/>
      <c r="AP70" s="95"/>
      <c r="AQ70" s="37">
        <v>4</v>
      </c>
      <c r="AR70" s="41">
        <f>$BI$30+AP67+AQ70</f>
        <v>33.6</v>
      </c>
      <c r="AS70" s="41">
        <v>15</v>
      </c>
      <c r="AT70" s="41">
        <f t="shared" si="19"/>
        <v>17.75</v>
      </c>
      <c r="AU70" s="39"/>
      <c r="AV70" s="94">
        <v>20</v>
      </c>
      <c r="AW70" s="37">
        <v>1</v>
      </c>
      <c r="AX70" s="41">
        <f>$BI$30+AV70+AW70</f>
        <v>43.6</v>
      </c>
      <c r="AY70" s="41">
        <f>(AV70+AW70+$BI$30)/(($BO$12/$BO$13)-1)</f>
        <v>18.685714285714287</v>
      </c>
      <c r="AZ70" s="41">
        <f>$BI$28-AW70</f>
        <v>20.75</v>
      </c>
      <c r="BA70" s="43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</row>
    <row r="71" spans="2:70" x14ac:dyDescent="0.25">
      <c r="B71" s="34"/>
      <c r="C71" s="34"/>
      <c r="D71" s="34"/>
      <c r="E71" s="34"/>
      <c r="F71" s="34"/>
      <c r="G71" s="34"/>
      <c r="H71" s="34"/>
      <c r="N71" s="34"/>
      <c r="O71" s="34"/>
      <c r="U71" s="34"/>
      <c r="AA71" s="34"/>
      <c r="AB71" s="32"/>
      <c r="AC71" s="3"/>
      <c r="AD71" s="3"/>
      <c r="AE71" s="3"/>
      <c r="AF71" s="3"/>
      <c r="AG71" s="3"/>
      <c r="AH71" s="39"/>
      <c r="AI71" s="37" t="s">
        <v>0</v>
      </c>
      <c r="AJ71" s="37" t="s">
        <v>1</v>
      </c>
      <c r="AK71" s="37" t="s">
        <v>2</v>
      </c>
      <c r="AL71" s="37" t="s">
        <v>3</v>
      </c>
      <c r="AM71" s="37" t="s">
        <v>4</v>
      </c>
      <c r="AN71" s="43"/>
      <c r="AO71" s="32"/>
      <c r="AP71" s="95"/>
      <c r="AQ71" s="37">
        <v>5</v>
      </c>
      <c r="AR71" s="41">
        <f>$BI$30+AP67+AQ71</f>
        <v>34.6</v>
      </c>
      <c r="AS71" s="41">
        <f>(AP67+AQ71+$BI$30)/(($BO$12/$BO$13)-1)</f>
        <v>14.828571428571427</v>
      </c>
      <c r="AT71" s="41">
        <f t="shared" si="19"/>
        <v>16.75</v>
      </c>
      <c r="AU71" s="39"/>
      <c r="AV71" s="96"/>
      <c r="AW71" s="37">
        <v>2</v>
      </c>
      <c r="AX71" s="41">
        <f>$BI$30+AV70+AW71</f>
        <v>44.6</v>
      </c>
      <c r="AY71" s="41">
        <v>20</v>
      </c>
      <c r="AZ71" s="41">
        <f>$BI$28-AW71</f>
        <v>19.75</v>
      </c>
      <c r="BA71" s="43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</row>
    <row r="72" spans="2:70" x14ac:dyDescent="0.25">
      <c r="B72" s="34"/>
      <c r="C72" s="34"/>
      <c r="D72" s="34"/>
      <c r="E72" s="34"/>
      <c r="F72" s="34"/>
      <c r="G72" s="34"/>
      <c r="H72" s="34"/>
      <c r="N72" s="34"/>
      <c r="O72" s="34"/>
      <c r="U72" s="34"/>
      <c r="AA72" s="34"/>
      <c r="AB72" s="32"/>
      <c r="AC72" s="37" t="s">
        <v>0</v>
      </c>
      <c r="AD72" s="37" t="s">
        <v>1</v>
      </c>
      <c r="AE72" s="37" t="s">
        <v>2</v>
      </c>
      <c r="AF72" s="37" t="s">
        <v>3</v>
      </c>
      <c r="AG72" s="37" t="s">
        <v>4</v>
      </c>
      <c r="AH72" s="39"/>
      <c r="AI72" s="94">
        <v>21</v>
      </c>
      <c r="AJ72" s="37">
        <v>1</v>
      </c>
      <c r="AK72" s="41">
        <f>$BI$30+AI72+AJ72</f>
        <v>44.6</v>
      </c>
      <c r="AL72" s="41">
        <v>19</v>
      </c>
      <c r="AM72" s="41">
        <f>$BI$27-AJ72</f>
        <v>20</v>
      </c>
      <c r="AN72" s="43"/>
      <c r="AO72" s="32"/>
      <c r="AP72" s="96"/>
      <c r="AQ72" s="37">
        <v>6</v>
      </c>
      <c r="AR72" s="41">
        <f>$BI$30+AP67+AQ72</f>
        <v>35.6</v>
      </c>
      <c r="AS72" s="41">
        <v>16</v>
      </c>
      <c r="AT72" s="41">
        <f t="shared" si="19"/>
        <v>15.75</v>
      </c>
      <c r="AU72" s="39"/>
      <c r="AV72" s="3"/>
      <c r="AW72" s="3"/>
      <c r="AX72" s="3"/>
      <c r="AY72" s="3"/>
      <c r="AZ72" s="3"/>
      <c r="BA72" s="43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</row>
    <row r="73" spans="2:70" x14ac:dyDescent="0.25">
      <c r="B73" s="34"/>
      <c r="C73" s="34"/>
      <c r="D73" s="34"/>
      <c r="E73" s="34"/>
      <c r="F73" s="34"/>
      <c r="G73" s="34"/>
      <c r="H73" s="34"/>
      <c r="N73" s="34"/>
      <c r="O73" s="34"/>
      <c r="U73" s="34"/>
      <c r="AA73" s="34"/>
      <c r="AB73" s="32"/>
      <c r="AC73" s="94">
        <v>8</v>
      </c>
      <c r="AD73" s="37">
        <v>1</v>
      </c>
      <c r="AE73" s="41">
        <f>$BI$30+AC73+AD73</f>
        <v>31.6</v>
      </c>
      <c r="AF73" s="41">
        <f>(AC73+AD73+$BI$30)/(($BN$12/$BN$13)-1)</f>
        <v>12.927272727272728</v>
      </c>
      <c r="AG73" s="41">
        <f>$BI$27-AD73</f>
        <v>20</v>
      </c>
      <c r="AH73" s="39"/>
      <c r="AI73" s="96"/>
      <c r="AJ73" s="37">
        <v>2</v>
      </c>
      <c r="AK73" s="41">
        <f>$BI$30+AI72+AJ73</f>
        <v>45.6</v>
      </c>
      <c r="AL73" s="41">
        <f>(AI72+AJ73+$BI$30)/(($BN$12/$BN$13)-1)</f>
        <v>18.654545454545453</v>
      </c>
      <c r="AM73" s="41">
        <f t="shared" ref="AM73" si="20">$BI$27-AJ73</f>
        <v>19</v>
      </c>
      <c r="AN73" s="43"/>
      <c r="AO73" s="32"/>
      <c r="AP73" s="3"/>
      <c r="AQ73" s="3"/>
      <c r="AR73" s="3"/>
      <c r="AS73" s="3"/>
      <c r="AT73" s="3"/>
      <c r="AU73" s="39"/>
      <c r="AV73" s="37" t="s">
        <v>0</v>
      </c>
      <c r="AW73" s="37" t="s">
        <v>1</v>
      </c>
      <c r="AX73" s="37" t="s">
        <v>2</v>
      </c>
      <c r="AY73" s="37" t="s">
        <v>3</v>
      </c>
      <c r="AZ73" s="37" t="s">
        <v>4</v>
      </c>
      <c r="BA73" s="43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2:70" x14ac:dyDescent="0.25">
      <c r="B74" s="34"/>
      <c r="C74" s="34"/>
      <c r="D74" s="34"/>
      <c r="E74" s="34"/>
      <c r="F74" s="34"/>
      <c r="G74" s="34"/>
      <c r="H74" s="34"/>
      <c r="N74" s="34"/>
      <c r="O74" s="34"/>
      <c r="U74" s="34"/>
      <c r="AA74" s="34"/>
      <c r="AB74" s="32"/>
      <c r="AC74" s="95"/>
      <c r="AD74" s="37">
        <v>2</v>
      </c>
      <c r="AE74" s="41">
        <f>$BI$30+AC73+AD74</f>
        <v>32.6</v>
      </c>
      <c r="AF74" s="41">
        <v>14</v>
      </c>
      <c r="AG74" s="41">
        <f t="shared" ref="AG74:AG78" si="21">$BI$27-AD74</f>
        <v>19</v>
      </c>
      <c r="AH74" s="39"/>
      <c r="AI74" s="39"/>
      <c r="AJ74" s="39"/>
      <c r="AK74" s="39"/>
      <c r="AL74" s="39"/>
      <c r="AM74" s="39"/>
      <c r="AN74" s="43"/>
      <c r="AO74" s="32"/>
      <c r="AP74" s="37" t="s">
        <v>0</v>
      </c>
      <c r="AQ74" s="37" t="s">
        <v>1</v>
      </c>
      <c r="AR74" s="37" t="s">
        <v>2</v>
      </c>
      <c r="AS74" s="37" t="s">
        <v>3</v>
      </c>
      <c r="AT74" s="37" t="s">
        <v>4</v>
      </c>
      <c r="AU74" s="39"/>
      <c r="AV74" s="94">
        <v>21</v>
      </c>
      <c r="AW74" s="37">
        <v>1</v>
      </c>
      <c r="AX74" s="41">
        <f>$BI$30+AV74+AW74</f>
        <v>44.6</v>
      </c>
      <c r="AY74" s="41">
        <v>20</v>
      </c>
      <c r="AZ74" s="41">
        <f>$BI$28-AW74</f>
        <v>20.75</v>
      </c>
      <c r="BA74" s="43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</row>
    <row r="75" spans="2:70" x14ac:dyDescent="0.25">
      <c r="B75" s="34"/>
      <c r="C75" s="34"/>
      <c r="D75" s="34"/>
      <c r="E75" s="34"/>
      <c r="F75" s="34"/>
      <c r="G75" s="34"/>
      <c r="H75" s="34"/>
      <c r="N75" s="34"/>
      <c r="O75" s="34"/>
      <c r="U75" s="34"/>
      <c r="AA75" s="34"/>
      <c r="AB75" s="32"/>
      <c r="AC75" s="95"/>
      <c r="AD75" s="37">
        <v>3</v>
      </c>
      <c r="AE75" s="41">
        <f>$BI$30+AC73+AD75</f>
        <v>33.6</v>
      </c>
      <c r="AF75" s="41">
        <f>(AC73+AD75+$BI$30)/(($BN$12/$BN$13)-1)</f>
        <v>13.745454545454544</v>
      </c>
      <c r="AG75" s="41">
        <f t="shared" si="21"/>
        <v>18</v>
      </c>
      <c r="AH75" s="39"/>
      <c r="AI75" s="37" t="s">
        <v>0</v>
      </c>
      <c r="AJ75" s="37" t="s">
        <v>1</v>
      </c>
      <c r="AK75" s="37" t="s">
        <v>2</v>
      </c>
      <c r="AL75" s="37" t="s">
        <v>3</v>
      </c>
      <c r="AM75" s="37" t="s">
        <v>4</v>
      </c>
      <c r="AN75" s="43"/>
      <c r="AO75" s="32"/>
      <c r="AP75" s="94">
        <v>8</v>
      </c>
      <c r="AQ75" s="37">
        <v>1</v>
      </c>
      <c r="AR75" s="41">
        <f>$BI$30+AP75+AQ75</f>
        <v>31.6</v>
      </c>
      <c r="AS75" s="41">
        <f>(AP75+AQ75+$BI$30)/(($BO$12/$BO$13)-1)</f>
        <v>13.542857142857143</v>
      </c>
      <c r="AT75" s="41">
        <f t="shared" ref="AT75:AT80" si="22">$BI$28-AQ75</f>
        <v>20.75</v>
      </c>
      <c r="AU75" s="39"/>
      <c r="AV75" s="96"/>
      <c r="AW75" s="37">
        <v>2</v>
      </c>
      <c r="AX75" s="41">
        <f>$BI$30+AV74+AW75</f>
        <v>45.6</v>
      </c>
      <c r="AY75" s="41">
        <f>(AV74+AW75+$BI$30)/(($BO$12/$BO$13)-1)</f>
        <v>19.542857142857141</v>
      </c>
      <c r="AZ75" s="41">
        <f>$BI$28-AW75</f>
        <v>19.75</v>
      </c>
      <c r="BA75" s="43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</row>
    <row r="76" spans="2:70" x14ac:dyDescent="0.25">
      <c r="B76" s="34"/>
      <c r="C76" s="34"/>
      <c r="D76" s="34"/>
      <c r="E76" s="34"/>
      <c r="F76" s="34"/>
      <c r="G76" s="34"/>
      <c r="H76" s="34"/>
      <c r="N76" s="34"/>
      <c r="O76" s="34"/>
      <c r="U76" s="34"/>
      <c r="AA76" s="34"/>
      <c r="AB76" s="32"/>
      <c r="AC76" s="95"/>
      <c r="AD76" s="37">
        <v>4</v>
      </c>
      <c r="AE76" s="41">
        <f>$BI$30+AC73+AD76</f>
        <v>34.6</v>
      </c>
      <c r="AF76" s="41">
        <f>(AC73+AD76+$BI$30)/(($BN$12/$BN$13)-1)</f>
        <v>14.154545454545454</v>
      </c>
      <c r="AG76" s="41">
        <f t="shared" si="21"/>
        <v>17</v>
      </c>
      <c r="AH76" s="39"/>
      <c r="AI76" s="37">
        <v>22</v>
      </c>
      <c r="AJ76" s="37">
        <v>1</v>
      </c>
      <c r="AK76" s="41">
        <f>$BI$30+AI76+AJ76</f>
        <v>45.6</v>
      </c>
      <c r="AL76" s="41">
        <f>(AI76+AJ76+$BI$30)/(($BN$12/$BN$13)-1)</f>
        <v>18.654545454545453</v>
      </c>
      <c r="AM76" s="41">
        <f>$BI$27-AJ76</f>
        <v>20</v>
      </c>
      <c r="AN76" s="43"/>
      <c r="AO76" s="32"/>
      <c r="AP76" s="95"/>
      <c r="AQ76" s="37">
        <v>2</v>
      </c>
      <c r="AR76" s="41">
        <f>$BI$30+AP75+AQ76</f>
        <v>32.6</v>
      </c>
      <c r="AS76" s="41">
        <f>(AP75+AQ76+$BI$30)/(($BO$12/$BO$13)-1)</f>
        <v>13.971428571428572</v>
      </c>
      <c r="AT76" s="41">
        <f t="shared" si="22"/>
        <v>19.75</v>
      </c>
      <c r="AU76" s="39"/>
      <c r="AV76" s="3"/>
      <c r="AW76" s="3"/>
      <c r="AX76" s="3"/>
      <c r="AY76" s="3"/>
      <c r="AZ76" s="3"/>
      <c r="BA76" s="43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</row>
    <row r="77" spans="2:70" x14ac:dyDescent="0.25">
      <c r="B77" s="34"/>
      <c r="C77" s="34"/>
      <c r="D77" s="34"/>
      <c r="E77" s="34"/>
      <c r="F77" s="34"/>
      <c r="G77" s="34"/>
      <c r="H77" s="34"/>
      <c r="N77" s="34"/>
      <c r="O77" s="34"/>
      <c r="U77" s="34"/>
      <c r="AA77" s="34"/>
      <c r="AB77" s="32"/>
      <c r="AC77" s="95"/>
      <c r="AD77" s="37">
        <v>5</v>
      </c>
      <c r="AE77" s="41">
        <f>$BI$30+AC73+AD77</f>
        <v>35.6</v>
      </c>
      <c r="AF77" s="41">
        <f>(AC73+AD77+$BI$30)/(($BN$12/$BN$13)-1)</f>
        <v>14.563636363636363</v>
      </c>
      <c r="AG77" s="41">
        <f t="shared" si="21"/>
        <v>16</v>
      </c>
      <c r="AH77" s="39"/>
      <c r="AI77" s="3"/>
      <c r="AJ77" s="3"/>
      <c r="AK77" s="3"/>
      <c r="AL77" s="3"/>
      <c r="AM77" s="3"/>
      <c r="AN77" s="43"/>
      <c r="AO77" s="32"/>
      <c r="AP77" s="95"/>
      <c r="AQ77" s="37">
        <v>3</v>
      </c>
      <c r="AR77" s="41">
        <f>$BI$30+AP75+AQ77</f>
        <v>33.6</v>
      </c>
      <c r="AS77" s="41">
        <v>15</v>
      </c>
      <c r="AT77" s="41">
        <f t="shared" si="22"/>
        <v>18.75</v>
      </c>
      <c r="AU77" s="39"/>
      <c r="AV77" s="37" t="s">
        <v>0</v>
      </c>
      <c r="AW77" s="37" t="s">
        <v>1</v>
      </c>
      <c r="AX77" s="37" t="s">
        <v>2</v>
      </c>
      <c r="AY77" s="37" t="s">
        <v>3</v>
      </c>
      <c r="AZ77" s="37" t="s">
        <v>4</v>
      </c>
      <c r="BA77" s="43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</row>
    <row r="78" spans="2:70" x14ac:dyDescent="0.25">
      <c r="B78" s="34"/>
      <c r="C78" s="34"/>
      <c r="D78" s="34"/>
      <c r="E78" s="34"/>
      <c r="F78" s="34"/>
      <c r="G78" s="34"/>
      <c r="H78" s="34"/>
      <c r="N78" s="34"/>
      <c r="O78" s="34"/>
      <c r="U78" s="34"/>
      <c r="V78" s="34"/>
      <c r="W78" s="34"/>
      <c r="X78" s="34"/>
      <c r="Y78" s="34"/>
      <c r="Z78" s="34"/>
      <c r="AA78" s="34"/>
      <c r="AB78" s="32"/>
      <c r="AC78" s="96"/>
      <c r="AD78" s="37">
        <v>6</v>
      </c>
      <c r="AE78" s="41">
        <f>$BI$30+AC73+AD78</f>
        <v>36.6</v>
      </c>
      <c r="AF78" s="41">
        <f>(AC73+AD78+$BI$30)/(($BN$12/$BN$13)-1)</f>
        <v>14.972727272727273</v>
      </c>
      <c r="AG78" s="41">
        <f t="shared" si="21"/>
        <v>15</v>
      </c>
      <c r="AH78" s="39"/>
      <c r="AI78" s="37" t="s">
        <v>0</v>
      </c>
      <c r="AJ78" s="37" t="s">
        <v>1</v>
      </c>
      <c r="AK78" s="37" t="s">
        <v>2</v>
      </c>
      <c r="AL78" s="37" t="s">
        <v>3</v>
      </c>
      <c r="AM78" s="37" t="s">
        <v>4</v>
      </c>
      <c r="AN78" s="43"/>
      <c r="AO78" s="32"/>
      <c r="AP78" s="95"/>
      <c r="AQ78" s="37">
        <v>4</v>
      </c>
      <c r="AR78" s="41">
        <f>$BI$30+AP75+AQ78</f>
        <v>34.6</v>
      </c>
      <c r="AS78" s="41">
        <f>(AP75+AQ78+$BI$30)/(($BO$12/$BO$13)-1)</f>
        <v>14.828571428571427</v>
      </c>
      <c r="AT78" s="41">
        <f t="shared" si="22"/>
        <v>17.75</v>
      </c>
      <c r="AU78" s="39"/>
      <c r="AV78" s="94">
        <v>22</v>
      </c>
      <c r="AW78" s="37">
        <v>1</v>
      </c>
      <c r="AX78" s="41">
        <f>$BI$30+AV78+AW78</f>
        <v>45.6</v>
      </c>
      <c r="AY78" s="41">
        <f>(AV78+AW78+$BI$30)/(($BO$12/$BO$13)-1)</f>
        <v>19.542857142857141</v>
      </c>
      <c r="AZ78" s="41">
        <f>$BI$28-AW78</f>
        <v>20.75</v>
      </c>
      <c r="BA78" s="43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</row>
    <row r="79" spans="2:70" x14ac:dyDescent="0.25">
      <c r="B79" s="34"/>
      <c r="C79" s="34"/>
      <c r="D79" s="34"/>
      <c r="E79" s="34"/>
      <c r="F79" s="34"/>
      <c r="G79" s="34"/>
      <c r="H79" s="34"/>
      <c r="N79" s="34"/>
      <c r="O79" s="34"/>
      <c r="U79" s="34"/>
      <c r="V79" s="34"/>
      <c r="W79" s="34"/>
      <c r="X79" s="34"/>
      <c r="Y79" s="34"/>
      <c r="Z79" s="34"/>
      <c r="AA79" s="34"/>
      <c r="AB79" s="32"/>
      <c r="AC79" s="3"/>
      <c r="AD79" s="3"/>
      <c r="AE79" s="3"/>
      <c r="AF79" s="3"/>
      <c r="AG79" s="3"/>
      <c r="AH79" s="39"/>
      <c r="AI79" s="37">
        <v>23</v>
      </c>
      <c r="AJ79" s="37">
        <v>1</v>
      </c>
      <c r="AK79" s="41">
        <f>$BI$30+AI79+AJ79</f>
        <v>46.6</v>
      </c>
      <c r="AL79" s="41">
        <v>20</v>
      </c>
      <c r="AM79" s="41">
        <f>$BI$27-AJ79</f>
        <v>20</v>
      </c>
      <c r="AN79" s="43"/>
      <c r="AO79" s="32"/>
      <c r="AP79" s="95"/>
      <c r="AQ79" s="37">
        <v>5</v>
      </c>
      <c r="AR79" s="41">
        <f>$BI$30+AP75+AQ79</f>
        <v>35.6</v>
      </c>
      <c r="AS79" s="41">
        <v>16</v>
      </c>
      <c r="AT79" s="41">
        <f t="shared" si="22"/>
        <v>16.75</v>
      </c>
      <c r="AU79" s="39"/>
      <c r="AV79" s="96"/>
      <c r="AW79" s="37">
        <v>2</v>
      </c>
      <c r="AX79" s="41">
        <f>$BI$30+AV78+AW79</f>
        <v>46.6</v>
      </c>
      <c r="AY79" s="41">
        <f>(AV78+AW79+$BI$30)/(($BO$12/$BO$13)-1)</f>
        <v>19.971428571428572</v>
      </c>
      <c r="AZ79" s="41">
        <f>$BI$28-AW79</f>
        <v>19.75</v>
      </c>
      <c r="BA79" s="43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</row>
    <row r="80" spans="2:70" x14ac:dyDescent="0.25">
      <c r="B80" s="34"/>
      <c r="C80" s="34"/>
      <c r="D80" s="34"/>
      <c r="E80" s="34"/>
      <c r="F80" s="34"/>
      <c r="G80" s="34"/>
      <c r="H80" s="34"/>
      <c r="N80" s="34"/>
      <c r="O80" s="34"/>
      <c r="U80" s="34"/>
      <c r="V80" s="34"/>
      <c r="W80" s="34"/>
      <c r="X80" s="34"/>
      <c r="Y80" s="34"/>
      <c r="Z80" s="34"/>
      <c r="AA80" s="34"/>
      <c r="AB80" s="32"/>
      <c r="AC80" s="37" t="s">
        <v>0</v>
      </c>
      <c r="AD80" s="37" t="s">
        <v>1</v>
      </c>
      <c r="AE80" s="37" t="s">
        <v>2</v>
      </c>
      <c r="AF80" s="37" t="s">
        <v>3</v>
      </c>
      <c r="AG80" s="37" t="s">
        <v>4</v>
      </c>
      <c r="AH80" s="39"/>
      <c r="AI80" s="3"/>
      <c r="AJ80" s="3"/>
      <c r="AK80" s="3"/>
      <c r="AL80" s="3"/>
      <c r="AM80" s="3"/>
      <c r="AN80" s="43"/>
      <c r="AO80" s="32"/>
      <c r="AP80" s="96"/>
      <c r="AQ80" s="37">
        <v>6</v>
      </c>
      <c r="AR80" s="41">
        <f>$BI$30+AP75+AQ80</f>
        <v>36.6</v>
      </c>
      <c r="AS80" s="41">
        <f>(AP75+AQ80+$BI$30)/(($BO$12/$BO$13)-1)</f>
        <v>15.685714285714285</v>
      </c>
      <c r="AT80" s="41">
        <f t="shared" si="22"/>
        <v>15.75</v>
      </c>
      <c r="AU80" s="39"/>
      <c r="AV80" s="3"/>
      <c r="AW80" s="3"/>
      <c r="AX80" s="3"/>
      <c r="AY80" s="3"/>
      <c r="AZ80" s="3"/>
      <c r="BA80" s="43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</row>
    <row r="81" spans="2:70" x14ac:dyDescent="0.25">
      <c r="B81" s="34"/>
      <c r="C81" s="34"/>
      <c r="D81" s="34"/>
      <c r="E81" s="34"/>
      <c r="F81" s="34"/>
      <c r="G81" s="34"/>
      <c r="H81" s="34"/>
      <c r="I81" s="49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2"/>
      <c r="AC81" s="94">
        <v>9</v>
      </c>
      <c r="AD81" s="37">
        <v>1</v>
      </c>
      <c r="AE81" s="41">
        <f>$BI$30+AC81+AD81</f>
        <v>32.6</v>
      </c>
      <c r="AF81" s="41">
        <v>14</v>
      </c>
      <c r="AG81" s="41">
        <f>$BI$27-AD81</f>
        <v>20</v>
      </c>
      <c r="AH81" s="39"/>
      <c r="AI81" s="37" t="s">
        <v>0</v>
      </c>
      <c r="AJ81" s="37" t="s">
        <v>1</v>
      </c>
      <c r="AK81" s="37" t="s">
        <v>2</v>
      </c>
      <c r="AL81" s="37" t="s">
        <v>3</v>
      </c>
      <c r="AM81" s="37" t="s">
        <v>4</v>
      </c>
      <c r="AN81" s="43"/>
      <c r="AO81" s="32"/>
      <c r="AP81" s="3"/>
      <c r="AQ81" s="3"/>
      <c r="AR81" s="3"/>
      <c r="AS81" s="3"/>
      <c r="AT81" s="3"/>
      <c r="AU81" s="39"/>
      <c r="AV81" s="37" t="s">
        <v>0</v>
      </c>
      <c r="AW81" s="37" t="s">
        <v>1</v>
      </c>
      <c r="AX81" s="37" t="s">
        <v>2</v>
      </c>
      <c r="AY81" s="37" t="s">
        <v>3</v>
      </c>
      <c r="AZ81" s="37" t="s">
        <v>4</v>
      </c>
      <c r="BA81" s="43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</row>
    <row r="82" spans="2:70" x14ac:dyDescent="0.25">
      <c r="B82" s="34"/>
      <c r="C82" s="34"/>
      <c r="D82" s="34"/>
      <c r="E82" s="34"/>
      <c r="F82" s="34"/>
      <c r="G82" s="34"/>
      <c r="H82" s="34"/>
      <c r="I82" s="49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2"/>
      <c r="AC82" s="95"/>
      <c r="AD82" s="37">
        <v>2</v>
      </c>
      <c r="AE82" s="41">
        <f>$BI$30+AC81+AD82</f>
        <v>33.6</v>
      </c>
      <c r="AF82" s="41">
        <f>(AC81+AD82+$BI$30)/(($BN$12/$BN$13)-1)</f>
        <v>13.745454545454544</v>
      </c>
      <c r="AG82" s="41">
        <f>$BI$27-AD82</f>
        <v>19</v>
      </c>
      <c r="AH82" s="39"/>
      <c r="AI82" s="37">
        <v>24</v>
      </c>
      <c r="AJ82" s="37">
        <v>1</v>
      </c>
      <c r="AK82" s="41">
        <f>$BI$30+AI82+AJ82</f>
        <v>47.6</v>
      </c>
      <c r="AL82" s="41">
        <v>20</v>
      </c>
      <c r="AM82" s="41">
        <f>$BI$27-AJ82</f>
        <v>20</v>
      </c>
      <c r="AN82" s="43"/>
      <c r="AO82" s="32"/>
      <c r="AP82" s="37" t="s">
        <v>0</v>
      </c>
      <c r="AQ82" s="37" t="s">
        <v>1</v>
      </c>
      <c r="AR82" s="37" t="s">
        <v>2</v>
      </c>
      <c r="AS82" s="37" t="s">
        <v>3</v>
      </c>
      <c r="AT82" s="37" t="s">
        <v>4</v>
      </c>
      <c r="AU82" s="39"/>
      <c r="AV82" s="37">
        <v>23</v>
      </c>
      <c r="AW82" s="37">
        <v>1</v>
      </c>
      <c r="AX82" s="41">
        <f>$BI$30+AV82+AW82</f>
        <v>46.6</v>
      </c>
      <c r="AY82" s="41">
        <f>(AV82+AW82+$BI$30)/(($BO$12/$BO$13)-1)</f>
        <v>19.971428571428572</v>
      </c>
      <c r="AZ82" s="41">
        <f>$BI$28-AW82</f>
        <v>20.75</v>
      </c>
      <c r="BA82" s="43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</row>
    <row r="83" spans="2:70" x14ac:dyDescent="0.25">
      <c r="B83" s="34"/>
      <c r="C83" s="34"/>
      <c r="D83" s="34"/>
      <c r="E83" s="34"/>
      <c r="F83" s="34"/>
      <c r="G83" s="34"/>
      <c r="H83" s="34"/>
      <c r="I83" s="49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2"/>
      <c r="AC83" s="95"/>
      <c r="AD83" s="37">
        <v>3</v>
      </c>
      <c r="AE83" s="41">
        <f>$BI$30+AC81+AD83</f>
        <v>34.6</v>
      </c>
      <c r="AF83" s="41">
        <v>15</v>
      </c>
      <c r="AG83" s="41">
        <f>$BI$27-AD83</f>
        <v>18</v>
      </c>
      <c r="AH83" s="39"/>
      <c r="AI83" s="39"/>
      <c r="AJ83" s="39"/>
      <c r="AK83" s="39"/>
      <c r="AL83" s="39"/>
      <c r="AM83" s="39"/>
      <c r="AN83" s="43"/>
      <c r="AO83" s="32"/>
      <c r="AP83" s="94">
        <v>9</v>
      </c>
      <c r="AQ83" s="37">
        <v>1</v>
      </c>
      <c r="AR83" s="41">
        <f>$BI$30+AP83+AQ83</f>
        <v>32.6</v>
      </c>
      <c r="AS83" s="41">
        <f>(AP83+AQ83+$BI$30)/(($BO$12/$BO$13)-1)</f>
        <v>13.971428571428572</v>
      </c>
      <c r="AT83" s="41">
        <f>$BI$28-AQ83</f>
        <v>20.75</v>
      </c>
      <c r="AU83" s="39"/>
      <c r="AV83" s="39"/>
      <c r="AW83" s="39"/>
      <c r="AX83" s="39"/>
      <c r="AY83" s="39"/>
      <c r="AZ83" s="39"/>
      <c r="BA83" s="43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</row>
    <row r="84" spans="2:70" x14ac:dyDescent="0.25">
      <c r="B84" s="34"/>
      <c r="C84" s="34"/>
      <c r="D84" s="34"/>
      <c r="E84" s="34"/>
      <c r="F84" s="34"/>
      <c r="G84" s="34"/>
      <c r="H84" s="34"/>
      <c r="I84" s="49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2"/>
      <c r="AC84" s="95"/>
      <c r="AD84" s="37">
        <v>4</v>
      </c>
      <c r="AE84" s="41">
        <f>$BI$30+AC81+AD84</f>
        <v>35.6</v>
      </c>
      <c r="AF84" s="41">
        <f>(AC81+AD84+$BI$30)/(($BN$12/$BN$13)-1)</f>
        <v>14.563636363636363</v>
      </c>
      <c r="AG84" s="41">
        <f>$BI$27-AD84</f>
        <v>17</v>
      </c>
      <c r="AH84" s="39"/>
      <c r="AI84" s="37" t="s">
        <v>0</v>
      </c>
      <c r="AJ84" s="37" t="s">
        <v>1</v>
      </c>
      <c r="AK84" s="37" t="s">
        <v>2</v>
      </c>
      <c r="AL84" s="37" t="s">
        <v>3</v>
      </c>
      <c r="AM84" s="37" t="s">
        <v>4</v>
      </c>
      <c r="AN84" s="43"/>
      <c r="AO84" s="32"/>
      <c r="AP84" s="95"/>
      <c r="AQ84" s="37">
        <v>2</v>
      </c>
      <c r="AR84" s="41">
        <f>$BI$30+AP83+AQ84</f>
        <v>33.6</v>
      </c>
      <c r="AS84" s="41">
        <v>15</v>
      </c>
      <c r="AT84" s="41">
        <f>$BI$28-AQ84</f>
        <v>19.75</v>
      </c>
      <c r="AU84" s="39"/>
      <c r="AV84" s="37" t="s">
        <v>0</v>
      </c>
      <c r="AW84" s="37" t="s">
        <v>1</v>
      </c>
      <c r="AX84" s="37" t="s">
        <v>2</v>
      </c>
      <c r="AY84" s="37" t="s">
        <v>3</v>
      </c>
      <c r="AZ84" s="37" t="s">
        <v>4</v>
      </c>
      <c r="BA84" s="43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</row>
    <row r="85" spans="2:70" x14ac:dyDescent="0.25">
      <c r="B85" s="34"/>
      <c r="C85" s="34"/>
      <c r="D85" s="34"/>
      <c r="E85" s="34"/>
      <c r="F85" s="34"/>
      <c r="G85" s="34"/>
      <c r="H85" s="34"/>
      <c r="I85" s="49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2"/>
      <c r="AC85" s="96"/>
      <c r="AD85" s="37">
        <v>5</v>
      </c>
      <c r="AE85" s="41">
        <f>$BI$30+AC81+AD85</f>
        <v>36.6</v>
      </c>
      <c r="AF85" s="41">
        <f>(AC81+AD85+$BI$30)/(($BN$12/$BN$13)-1)</f>
        <v>14.972727272727273</v>
      </c>
      <c r="AG85" s="41">
        <f>$BI$27-AD85</f>
        <v>16</v>
      </c>
      <c r="AH85" s="39"/>
      <c r="AI85" s="37">
        <v>25</v>
      </c>
      <c r="AJ85" s="37">
        <v>1</v>
      </c>
      <c r="AK85" s="41">
        <f>$BI$30+AI85+AJ85</f>
        <v>48.6</v>
      </c>
      <c r="AL85" s="41">
        <f>(AI85+AJ85+$BI$30)/(($BN$12/$BN$13)-1)</f>
        <v>19.881818181818179</v>
      </c>
      <c r="AM85" s="41">
        <f>$BI$27-AJ85</f>
        <v>20</v>
      </c>
      <c r="AN85" s="43"/>
      <c r="AO85" s="32"/>
      <c r="AP85" s="95"/>
      <c r="AQ85" s="37">
        <v>3</v>
      </c>
      <c r="AR85" s="41">
        <f>$BI$30+AP83+AQ85</f>
        <v>34.6</v>
      </c>
      <c r="AS85" s="41">
        <f>(AP83+AQ85+$BI$30)/(($BO$12/$BO$13)-1)</f>
        <v>14.828571428571427</v>
      </c>
      <c r="AT85" s="41">
        <f>$BI$28-AQ85</f>
        <v>18.75</v>
      </c>
      <c r="AU85" s="39"/>
      <c r="AV85" s="37">
        <v>24</v>
      </c>
      <c r="AW85" s="37">
        <v>1</v>
      </c>
      <c r="AX85" s="41">
        <f>$BI$30+AV85+AW85</f>
        <v>47.6</v>
      </c>
      <c r="AY85" s="41">
        <v>21</v>
      </c>
      <c r="AZ85" s="41">
        <f>$BI$28-AW85</f>
        <v>20.75</v>
      </c>
      <c r="BA85" s="43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</row>
    <row r="86" spans="2:70" ht="15.75" thickBot="1" x14ac:dyDescent="0.3">
      <c r="B86" s="34"/>
      <c r="C86" s="34"/>
      <c r="D86" s="34"/>
      <c r="E86" s="34"/>
      <c r="F86" s="34"/>
      <c r="G86" s="34"/>
      <c r="H86" s="34"/>
      <c r="I86" s="49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50"/>
      <c r="AC86" s="7"/>
      <c r="AD86" s="7"/>
      <c r="AE86" s="7"/>
      <c r="AF86" s="7"/>
      <c r="AG86" s="7"/>
      <c r="AH86" s="68"/>
      <c r="AI86" s="7"/>
      <c r="AJ86" s="7"/>
      <c r="AK86" s="7"/>
      <c r="AL86" s="7"/>
      <c r="AM86" s="7"/>
      <c r="AN86" s="53"/>
      <c r="AO86" s="32"/>
      <c r="AP86" s="95"/>
      <c r="AQ86" s="37">
        <v>4</v>
      </c>
      <c r="AR86" s="41">
        <f>$BI$30+AP83+AQ86</f>
        <v>35.6</v>
      </c>
      <c r="AS86" s="41">
        <v>16</v>
      </c>
      <c r="AT86" s="41">
        <f>$BI$28-AQ86</f>
        <v>17.75</v>
      </c>
      <c r="AU86" s="39"/>
      <c r="AV86" s="39"/>
      <c r="AW86" s="39"/>
      <c r="AX86" s="39"/>
      <c r="AY86" s="39"/>
      <c r="AZ86" s="39"/>
      <c r="BA86" s="43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</row>
    <row r="87" spans="2:70" x14ac:dyDescent="0.25">
      <c r="B87" s="34"/>
      <c r="C87" s="34"/>
      <c r="D87" s="34"/>
      <c r="E87" s="34"/>
      <c r="F87" s="34"/>
      <c r="G87" s="34"/>
      <c r="H87" s="34"/>
      <c r="I87" s="49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O87" s="32"/>
      <c r="AP87" s="96"/>
      <c r="AQ87" s="37">
        <v>5</v>
      </c>
      <c r="AR87" s="41">
        <f>$BI$30+AP83+AQ87</f>
        <v>36.6</v>
      </c>
      <c r="AS87" s="41">
        <f>(AP83+AQ87+$BI$30)/(($BO$12/$BO$13)-1)</f>
        <v>15.685714285714285</v>
      </c>
      <c r="AT87" s="41">
        <f>$BI$28-AQ87</f>
        <v>16.75</v>
      </c>
      <c r="AU87" s="39"/>
      <c r="AV87" s="37" t="s">
        <v>0</v>
      </c>
      <c r="AW87" s="37" t="s">
        <v>1</v>
      </c>
      <c r="AX87" s="37" t="s">
        <v>2</v>
      </c>
      <c r="AY87" s="37" t="s">
        <v>3</v>
      </c>
      <c r="AZ87" s="37" t="s">
        <v>4</v>
      </c>
      <c r="BA87" s="43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</row>
    <row r="88" spans="2:70" x14ac:dyDescent="0.25">
      <c r="B88" s="34"/>
      <c r="C88" s="34"/>
      <c r="D88" s="34"/>
      <c r="E88" s="34"/>
      <c r="F88" s="34"/>
      <c r="G88" s="34"/>
      <c r="H88" s="34"/>
      <c r="I88" s="49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O88" s="32"/>
      <c r="AP88" s="3"/>
      <c r="AQ88" s="3"/>
      <c r="AR88" s="3"/>
      <c r="AS88" s="3"/>
      <c r="AT88" s="3"/>
      <c r="AU88" s="39"/>
      <c r="AV88" s="37">
        <v>25</v>
      </c>
      <c r="AW88" s="37">
        <v>1</v>
      </c>
      <c r="AX88" s="41">
        <f>$BI$30+AV88+AW88</f>
        <v>48.6</v>
      </c>
      <c r="AY88" s="41">
        <f>(AV88+AW88+$BI$30)/(($BO$12/$BO$13)-1)</f>
        <v>20.828571428571429</v>
      </c>
      <c r="AZ88" s="41">
        <f>$BI$28-AW88</f>
        <v>20.75</v>
      </c>
      <c r="BA88" s="43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</row>
    <row r="89" spans="2:70" ht="15.75" thickBot="1" x14ac:dyDescent="0.3">
      <c r="B89" s="34"/>
      <c r="C89" s="34"/>
      <c r="D89" s="34"/>
      <c r="E89" s="34"/>
      <c r="F89" s="34"/>
      <c r="G89" s="34"/>
      <c r="H89" s="34"/>
      <c r="I89" s="49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O89" s="50"/>
      <c r="AP89" s="7"/>
      <c r="AQ89" s="7"/>
      <c r="AR89" s="7"/>
      <c r="AS89" s="7"/>
      <c r="AT89" s="7"/>
      <c r="AU89" s="68"/>
      <c r="AV89" s="7"/>
      <c r="AW89" s="7"/>
      <c r="AX89" s="7"/>
      <c r="AY89" s="7"/>
      <c r="AZ89" s="7"/>
      <c r="BA89" s="53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</row>
    <row r="90" spans="2:70" x14ac:dyDescent="0.25">
      <c r="B90" s="34"/>
      <c r="C90" s="34"/>
      <c r="D90" s="34"/>
      <c r="E90" s="34"/>
      <c r="F90" s="34"/>
      <c r="G90" s="34"/>
      <c r="H90" s="34"/>
      <c r="I90" s="49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</row>
    <row r="91" spans="2:70" x14ac:dyDescent="0.25">
      <c r="B91" s="34"/>
      <c r="C91" s="34"/>
      <c r="D91" s="34"/>
      <c r="E91" s="34"/>
      <c r="F91" s="34"/>
      <c r="G91" s="34"/>
      <c r="H91" s="34"/>
      <c r="I91" s="49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</row>
    <row r="92" spans="2:70" x14ac:dyDescent="0.25">
      <c r="B92" s="34"/>
      <c r="C92" s="34"/>
      <c r="D92" s="34"/>
      <c r="E92" s="34"/>
      <c r="F92" s="34"/>
      <c r="G92" s="34"/>
      <c r="H92" s="34"/>
      <c r="I92" s="49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</row>
    <row r="93" spans="2:70" x14ac:dyDescent="0.25">
      <c r="B93" s="34"/>
      <c r="C93" s="34"/>
      <c r="D93" s="34"/>
      <c r="E93" s="34"/>
      <c r="F93" s="34"/>
      <c r="G93" s="34"/>
      <c r="H93" s="34"/>
      <c r="I93" s="49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</row>
    <row r="94" spans="2:70" x14ac:dyDescent="0.25">
      <c r="B94" s="34"/>
      <c r="C94" s="34"/>
      <c r="D94" s="34"/>
      <c r="E94" s="34"/>
      <c r="F94" s="34"/>
      <c r="G94" s="34"/>
      <c r="H94" s="34"/>
      <c r="I94" s="49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</row>
    <row r="95" spans="2:70" x14ac:dyDescent="0.25">
      <c r="B95" s="34"/>
      <c r="C95" s="34"/>
      <c r="D95" s="34"/>
      <c r="E95" s="34"/>
      <c r="F95" s="34"/>
      <c r="G95" s="34"/>
      <c r="H95" s="34"/>
      <c r="I95" s="49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</row>
    <row r="96" spans="2:70" x14ac:dyDescent="0.25">
      <c r="B96" s="34"/>
      <c r="C96" s="34"/>
      <c r="D96" s="34"/>
      <c r="E96" s="34"/>
      <c r="F96" s="34"/>
      <c r="G96" s="34"/>
      <c r="H96" s="34"/>
      <c r="I96" s="49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</row>
  </sheetData>
  <sheetProtection sheet="1" objects="1" scenarios="1"/>
  <mergeCells count="109">
    <mergeCell ref="V41:V42"/>
    <mergeCell ref="V37:V38"/>
    <mergeCell ref="V28:V30"/>
    <mergeCell ref="V23:V25"/>
    <mergeCell ref="P53:P56"/>
    <mergeCell ref="P34:P38"/>
    <mergeCell ref="P9:Z9"/>
    <mergeCell ref="AP83:AP87"/>
    <mergeCell ref="AV51:AV53"/>
    <mergeCell ref="AV66:AV67"/>
    <mergeCell ref="P20:P24"/>
    <mergeCell ref="P41:P44"/>
    <mergeCell ref="P47:P50"/>
    <mergeCell ref="V18:V20"/>
    <mergeCell ref="V33:V34"/>
    <mergeCell ref="AC81:AC85"/>
    <mergeCell ref="AV33:AV36"/>
    <mergeCell ref="AP12:AP19"/>
    <mergeCell ref="AV12:AV16"/>
    <mergeCell ref="AV19:AV23"/>
    <mergeCell ref="AP22:AP29"/>
    <mergeCell ref="AV26:AV30"/>
    <mergeCell ref="AC65:AC70"/>
    <mergeCell ref="AC73:AC78"/>
    <mergeCell ref="AI64:AI65"/>
    <mergeCell ref="AI49:AI51"/>
    <mergeCell ref="AI26:AI29"/>
    <mergeCell ref="AC22:AC28"/>
    <mergeCell ref="AC49:AC54"/>
    <mergeCell ref="AI44:AI46"/>
    <mergeCell ref="AP59:AP64"/>
    <mergeCell ref="AC31:AC37"/>
    <mergeCell ref="AC40:AC46"/>
    <mergeCell ref="AC57:AC62"/>
    <mergeCell ref="AV74:AV75"/>
    <mergeCell ref="AV78:AV79"/>
    <mergeCell ref="AP75:AP80"/>
    <mergeCell ref="AV39:AV42"/>
    <mergeCell ref="AV45:AV48"/>
    <mergeCell ref="AV56:AV58"/>
    <mergeCell ref="AP41:AP47"/>
    <mergeCell ref="AP50:AP56"/>
    <mergeCell ref="AP67:AP72"/>
    <mergeCell ref="AP3:AZ3"/>
    <mergeCell ref="AP4:AZ4"/>
    <mergeCell ref="AP5:AZ5"/>
    <mergeCell ref="AP7:AZ7"/>
    <mergeCell ref="AP8:AZ8"/>
    <mergeCell ref="AI68:AI69"/>
    <mergeCell ref="AI72:AI73"/>
    <mergeCell ref="AI54:AI56"/>
    <mergeCell ref="AI59:AI61"/>
    <mergeCell ref="AI12:AI16"/>
    <mergeCell ref="AI19:AI23"/>
    <mergeCell ref="AI32:AI35"/>
    <mergeCell ref="AI38:AI41"/>
    <mergeCell ref="AC3:AM3"/>
    <mergeCell ref="AC4:AM4"/>
    <mergeCell ref="AC5:AM5"/>
    <mergeCell ref="AC7:AM7"/>
    <mergeCell ref="AC8:AM8"/>
    <mergeCell ref="AC9:AM9"/>
    <mergeCell ref="AC10:AM10"/>
    <mergeCell ref="AP10:AZ10"/>
    <mergeCell ref="AV61:AV63"/>
    <mergeCell ref="AV70:AV71"/>
    <mergeCell ref="AP32:AP38"/>
    <mergeCell ref="C33:C36"/>
    <mergeCell ref="I12:I15"/>
    <mergeCell ref="P27:P31"/>
    <mergeCell ref="C39:C42"/>
    <mergeCell ref="C45:C48"/>
    <mergeCell ref="C51:C54"/>
    <mergeCell ref="I18:I20"/>
    <mergeCell ref="I23:I25"/>
    <mergeCell ref="I32:I33"/>
    <mergeCell ref="P12:P17"/>
    <mergeCell ref="I36:I37"/>
    <mergeCell ref="I40:I41"/>
    <mergeCell ref="C19:C23"/>
    <mergeCell ref="I28:I29"/>
    <mergeCell ref="P3:Z3"/>
    <mergeCell ref="P4:Z4"/>
    <mergeCell ref="P5:Z5"/>
    <mergeCell ref="P7:Z7"/>
    <mergeCell ref="P8:Z8"/>
    <mergeCell ref="C3:M3"/>
    <mergeCell ref="C7:M7"/>
    <mergeCell ref="C9:M9"/>
    <mergeCell ref="C8:M8"/>
    <mergeCell ref="C5:M5"/>
    <mergeCell ref="C4:M4"/>
    <mergeCell ref="BH12:BK12"/>
    <mergeCell ref="BH17:BK17"/>
    <mergeCell ref="BH22:BK22"/>
    <mergeCell ref="C26:C30"/>
    <mergeCell ref="BC12:BF12"/>
    <mergeCell ref="BC22:BF22"/>
    <mergeCell ref="BC17:BF17"/>
    <mergeCell ref="C6:M6"/>
    <mergeCell ref="P6:Z6"/>
    <mergeCell ref="AC6:AM6"/>
    <mergeCell ref="AP6:AZ6"/>
    <mergeCell ref="C12:C16"/>
    <mergeCell ref="C10:M10"/>
    <mergeCell ref="P10:Z10"/>
    <mergeCell ref="AP9:AZ9"/>
    <mergeCell ref="V12:V15"/>
    <mergeCell ref="AC12:AC1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Supplemental Worksheet</vt:lpstr>
      <vt:lpstr>RC3 and RC4 Load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T. Talmadge</dc:creator>
  <cp:lastModifiedBy>Lukas T. Talmadge</cp:lastModifiedBy>
  <dcterms:created xsi:type="dcterms:W3CDTF">2020-01-14T18:32:42Z</dcterms:created>
  <dcterms:modified xsi:type="dcterms:W3CDTF">2020-03-19T17:04:58Z</dcterms:modified>
</cp:coreProperties>
</file>